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F1F0E5A-3D96-4BD7-B267-66064A41ACE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표지" sheetId="4" r:id="rId1"/>
    <sheet name="2026년 총괄표" sheetId="1" r:id="rId2"/>
    <sheet name="2026년세입" sheetId="2" r:id="rId3"/>
    <sheet name="2026년세출" sheetId="3" r:id="rId4"/>
  </sheets>
  <definedNames>
    <definedName name="_xlnm.Print_Area" localSheetId="2">'2026년세입'!$A$1:$R$91</definedName>
    <definedName name="_xlnm.Print_Area" localSheetId="3">'2026년세출'!$A$1:$R$156</definedName>
    <definedName name="_xlnm.Print_Titles" localSheetId="3">'2026년세출'!$2:$3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3" l="1"/>
  <c r="F4" i="3"/>
  <c r="F5" i="3"/>
  <c r="R5" i="3"/>
  <c r="F84" i="3"/>
  <c r="R84" i="3"/>
  <c r="F99" i="3"/>
  <c r="R99" i="3"/>
  <c r="F95" i="3"/>
  <c r="F92" i="3"/>
  <c r="F86" i="3"/>
  <c r="F85" i="3"/>
  <c r="R85" i="3"/>
  <c r="F76" i="3"/>
  <c r="R76" i="3"/>
  <c r="E76" i="3"/>
  <c r="F33" i="3"/>
  <c r="G89" i="2"/>
  <c r="E89" i="2"/>
  <c r="G76" i="2"/>
  <c r="F4" i="2"/>
  <c r="F89" i="2"/>
  <c r="F76" i="2"/>
  <c r="F69" i="2"/>
  <c r="F42" i="2"/>
  <c r="F41" i="2"/>
  <c r="F35" i="2"/>
  <c r="F34" i="2"/>
  <c r="F27" i="2"/>
  <c r="F6" i="2"/>
  <c r="F5" i="2"/>
  <c r="R4" i="2"/>
  <c r="R89" i="2"/>
  <c r="R44" i="2"/>
  <c r="R149" i="3"/>
  <c r="R25" i="3"/>
  <c r="R24" i="3"/>
  <c r="R75" i="2" l="1"/>
  <c r="R83" i="2" l="1"/>
  <c r="R130" i="3"/>
  <c r="R11" i="3"/>
  <c r="R63" i="2" l="1"/>
  <c r="R25" i="2"/>
  <c r="R26" i="3" l="1"/>
  <c r="R59" i="2" l="1"/>
  <c r="R12" i="2"/>
  <c r="R8" i="2"/>
  <c r="R15" i="2" l="1"/>
  <c r="I26" i="2"/>
  <c r="I65" i="2"/>
  <c r="E85" i="3"/>
  <c r="R118" i="3" l="1"/>
  <c r="R114" i="3"/>
  <c r="R115" i="3"/>
  <c r="R116" i="3"/>
  <c r="R117" i="3"/>
  <c r="R119" i="3"/>
  <c r="R120" i="3"/>
  <c r="R113" i="3"/>
  <c r="R122" i="3" l="1"/>
  <c r="R63" i="3"/>
  <c r="R62" i="2" l="1"/>
  <c r="R57" i="2"/>
  <c r="R56" i="2"/>
  <c r="R32" i="2"/>
  <c r="R31" i="2"/>
  <c r="R24" i="2"/>
  <c r="R22" i="2"/>
  <c r="R21" i="2"/>
  <c r="R11" i="2"/>
  <c r="R9" i="2" l="1"/>
  <c r="R28" i="3" l="1"/>
  <c r="R59" i="3" l="1"/>
  <c r="R108" i="3"/>
  <c r="R23" i="3"/>
  <c r="R81" i="2" l="1"/>
  <c r="R80" i="2"/>
  <c r="R36" i="2" l="1"/>
  <c r="R38" i="2"/>
  <c r="F156" i="3" l="1"/>
  <c r="G156" i="3" s="1"/>
  <c r="F155" i="3"/>
  <c r="G155" i="3" s="1"/>
  <c r="F154" i="3"/>
  <c r="G154" i="3" s="1"/>
  <c r="R152" i="3"/>
  <c r="R151" i="3"/>
  <c r="R147" i="3"/>
  <c r="R148" i="3" s="1"/>
  <c r="R145" i="3"/>
  <c r="R141" i="3"/>
  <c r="R140" i="3"/>
  <c r="R135" i="3"/>
  <c r="R134" i="3"/>
  <c r="R129" i="3"/>
  <c r="R128" i="3"/>
  <c r="R127" i="3"/>
  <c r="R126" i="3"/>
  <c r="R125" i="3"/>
  <c r="R124" i="3"/>
  <c r="R107" i="3"/>
  <c r="R106" i="3"/>
  <c r="R101" i="3"/>
  <c r="R104" i="3" s="1"/>
  <c r="E99" i="3"/>
  <c r="E84" i="3" s="1"/>
  <c r="R95" i="3"/>
  <c r="R98" i="3" s="1"/>
  <c r="G95" i="3" s="1"/>
  <c r="R92" i="3"/>
  <c r="R94" i="3" s="1"/>
  <c r="G92" i="3" s="1"/>
  <c r="R88" i="3"/>
  <c r="R87" i="3"/>
  <c r="R83" i="3"/>
  <c r="G80" i="3" s="1"/>
  <c r="G78" i="3"/>
  <c r="F77" i="3"/>
  <c r="R75" i="3"/>
  <c r="G70" i="3" s="1"/>
  <c r="R68" i="3"/>
  <c r="R67" i="3"/>
  <c r="R66" i="3"/>
  <c r="R62" i="3"/>
  <c r="R61" i="3"/>
  <c r="R60" i="3"/>
  <c r="R58" i="3"/>
  <c r="R57" i="3"/>
  <c r="R56" i="3"/>
  <c r="R55" i="3"/>
  <c r="R54" i="3"/>
  <c r="R53" i="3"/>
  <c r="R52" i="3"/>
  <c r="R51" i="3"/>
  <c r="R50" i="3"/>
  <c r="R46" i="3"/>
  <c r="R49" i="3" s="1"/>
  <c r="R45" i="3"/>
  <c r="E44" i="3"/>
  <c r="R43" i="3"/>
  <c r="R42" i="3"/>
  <c r="E41" i="3"/>
  <c r="G33" i="3"/>
  <c r="N27" i="3"/>
  <c r="K27" i="3"/>
  <c r="I27" i="3"/>
  <c r="R22" i="3"/>
  <c r="R21" i="3"/>
  <c r="R20" i="3"/>
  <c r="R19" i="3"/>
  <c r="R18" i="3"/>
  <c r="R17" i="3"/>
  <c r="R16" i="3"/>
  <c r="R15" i="3"/>
  <c r="R14" i="3"/>
  <c r="R13" i="3"/>
  <c r="R12" i="3"/>
  <c r="R10" i="3"/>
  <c r="R9" i="3"/>
  <c r="R8" i="3"/>
  <c r="R7" i="3"/>
  <c r="E6" i="3"/>
  <c r="R84" i="2"/>
  <c r="R78" i="2"/>
  <c r="R77" i="2"/>
  <c r="G69" i="2"/>
  <c r="R68" i="2"/>
  <c r="F66" i="2" s="1"/>
  <c r="G66" i="2" s="1"/>
  <c r="I68" i="2"/>
  <c r="R61" i="2"/>
  <c r="R60" i="2"/>
  <c r="R58" i="2"/>
  <c r="R55" i="2"/>
  <c r="R54" i="2"/>
  <c r="R53" i="2"/>
  <c r="R52" i="2"/>
  <c r="R51" i="2"/>
  <c r="R50" i="2"/>
  <c r="R49" i="2"/>
  <c r="R48" i="2"/>
  <c r="R47" i="2"/>
  <c r="R46" i="2"/>
  <c r="R45" i="2"/>
  <c r="R43" i="2"/>
  <c r="G41" i="2"/>
  <c r="R39" i="2"/>
  <c r="R37" i="2"/>
  <c r="R35" i="2"/>
  <c r="E34" i="2"/>
  <c r="R30" i="2"/>
  <c r="R29" i="2"/>
  <c r="R28" i="2"/>
  <c r="R23" i="2"/>
  <c r="R20" i="2"/>
  <c r="R19" i="2"/>
  <c r="R18" i="2"/>
  <c r="R17" i="2"/>
  <c r="R16" i="2"/>
  <c r="R14" i="2"/>
  <c r="R13" i="2"/>
  <c r="R10" i="2"/>
  <c r="R7" i="2"/>
  <c r="E5" i="2"/>
  <c r="F18" i="1"/>
  <c r="G18" i="1" s="1"/>
  <c r="L17" i="1"/>
  <c r="M17" i="1" s="1"/>
  <c r="F17" i="1"/>
  <c r="G17" i="1" s="1"/>
  <c r="L16" i="1"/>
  <c r="M16" i="1" s="1"/>
  <c r="F16" i="1"/>
  <c r="L15" i="1"/>
  <c r="M15" i="1" s="1"/>
  <c r="F15" i="1"/>
  <c r="G15" i="1" s="1"/>
  <c r="L14" i="1"/>
  <c r="M14" i="1" s="1"/>
  <c r="F14" i="1"/>
  <c r="G14" i="1" s="1"/>
  <c r="L13" i="1"/>
  <c r="M13" i="1" s="1"/>
  <c r="L12" i="1"/>
  <c r="M12" i="1" s="1"/>
  <c r="L11" i="1"/>
  <c r="M11" i="1" s="1"/>
  <c r="L10" i="1"/>
  <c r="M10" i="1" s="1"/>
  <c r="F10" i="1"/>
  <c r="G10" i="1" s="1"/>
  <c r="L9" i="1"/>
  <c r="M9" i="1" s="1"/>
  <c r="F9" i="1"/>
  <c r="G9" i="1" s="1"/>
  <c r="L8" i="1"/>
  <c r="M8" i="1" s="1"/>
  <c r="F8" i="1"/>
  <c r="G8" i="1" s="1"/>
  <c r="F43" i="3" l="1"/>
  <c r="G43" i="3" s="1"/>
  <c r="R110" i="3"/>
  <c r="R138" i="3"/>
  <c r="F45" i="3"/>
  <c r="R41" i="3"/>
  <c r="F41" i="3" s="1"/>
  <c r="F42" i="3"/>
  <c r="G42" i="3" s="1"/>
  <c r="R33" i="2"/>
  <c r="R88" i="2"/>
  <c r="F77" i="2" s="1"/>
  <c r="G77" i="2" s="1"/>
  <c r="E4" i="2"/>
  <c r="R65" i="2"/>
  <c r="R26" i="2"/>
  <c r="F46" i="3"/>
  <c r="G46" i="3" s="1"/>
  <c r="R143" i="3"/>
  <c r="G27" i="2"/>
  <c r="L7" i="1"/>
  <c r="M7" i="1" s="1"/>
  <c r="F7" i="1"/>
  <c r="G7" i="1" s="1"/>
  <c r="R65" i="3"/>
  <c r="R44" i="3" s="1"/>
  <c r="F44" i="3" s="1"/>
  <c r="R40" i="2"/>
  <c r="R153" i="3"/>
  <c r="R27" i="3"/>
  <c r="G41" i="3"/>
  <c r="G77" i="3"/>
  <c r="R132" i="3"/>
  <c r="R91" i="3"/>
  <c r="R69" i="3"/>
  <c r="F66" i="3" s="1"/>
  <c r="G66" i="3" s="1"/>
  <c r="E5" i="3"/>
  <c r="E4" i="3" s="1"/>
  <c r="R32" i="3"/>
  <c r="F28" i="3" s="1"/>
  <c r="G45" i="3"/>
  <c r="R4" i="3" l="1"/>
  <c r="F151" i="3"/>
  <c r="G151" i="3" s="1"/>
  <c r="F7" i="3"/>
  <c r="G35" i="2"/>
  <c r="R34" i="2"/>
  <c r="G6" i="2"/>
  <c r="R5" i="2"/>
  <c r="I37" i="3"/>
  <c r="G28" i="3"/>
  <c r="F50" i="3"/>
  <c r="G50" i="3" s="1"/>
  <c r="I35" i="3"/>
  <c r="R35" i="3" s="1"/>
  <c r="I38" i="3"/>
  <c r="R38" i="3" s="1"/>
  <c r="G7" i="3"/>
  <c r="G42" i="2"/>
  <c r="G5" i="2"/>
  <c r="G76" i="3"/>
  <c r="I34" i="3"/>
  <c r="G86" i="3"/>
  <c r="R150" i="3"/>
  <c r="F100" i="3" s="1"/>
  <c r="G100" i="3" s="1"/>
  <c r="G85" i="3"/>
  <c r="G34" i="2" l="1"/>
  <c r="G44" i="3"/>
  <c r="I39" i="3"/>
  <c r="R39" i="3" s="1"/>
  <c r="R37" i="3"/>
  <c r="R34" i="3"/>
  <c r="I36" i="3"/>
  <c r="R36" i="3" s="1"/>
  <c r="G99" i="3"/>
  <c r="F34" i="3" l="1"/>
  <c r="G34" i="3" s="1"/>
  <c r="G4" i="2"/>
  <c r="R40" i="3"/>
  <c r="F35" i="3" s="1"/>
  <c r="R6" i="3" l="1"/>
  <c r="G84" i="3"/>
  <c r="G6" i="3" l="1"/>
  <c r="G35" i="3"/>
  <c r="G5" i="3" l="1"/>
  <c r="G4" i="3"/>
</calcChain>
</file>

<file path=xl/sharedStrings.xml><?xml version="1.0" encoding="utf-8"?>
<sst xmlns="http://schemas.openxmlformats.org/spreadsheetml/2006/main" count="935" uniqueCount="297">
  <si>
    <t>4등급(8~10시간)주말</t>
  </si>
  <si>
    <t>4등급(10~13시간)</t>
  </si>
  <si>
    <t>식재료비(중식+간식)(주말)</t>
  </si>
  <si>
    <t>5등급(8~10시간)주말</t>
  </si>
  <si>
    <t>8. 간호조무사(주.야간)</t>
  </si>
  <si>
    <t>10. 요양조무사(야간)</t>
  </si>
  <si>
    <t>3-1.사회복지사(보조금)</t>
  </si>
  <si>
    <t>공공요금 및 
각종세금공과금</t>
  </si>
  <si>
    <t>출장여비(교통카드 충전)</t>
  </si>
  <si>
    <t>사회보험부담금
(회사부담금)</t>
  </si>
  <si>
    <t xml:space="preserve">        인문학 특강</t>
  </si>
  <si>
    <t>증감
(C/A*100)</t>
  </si>
  <si>
    <t>6. 특화프로그램사업비</t>
  </si>
  <si>
    <t>이동서비스비(830원)</t>
  </si>
  <si>
    <t>가산(인력,서비스 등)</t>
  </si>
  <si>
    <t xml:space="preserve">        어버이날행사</t>
  </si>
  <si>
    <t>유선전화 및 인터넷사용료</t>
  </si>
  <si>
    <t xml:space="preserve">        생신잔치</t>
  </si>
  <si>
    <t xml:space="preserve">        가족간담회</t>
  </si>
  <si>
    <t>6. 요양보호사(주간)</t>
  </si>
  <si>
    <t>7. 요양보호사(주간)</t>
  </si>
  <si>
    <t>9. 요양보호사(야간)</t>
  </si>
  <si>
    <t xml:space="preserve">        송년행사</t>
  </si>
  <si>
    <t xml:space="preserve">       지역사회연계사업</t>
  </si>
  <si>
    <t>오물수거료(종량제 등)</t>
  </si>
  <si>
    <t>작은베들레헴데이케어센터</t>
  </si>
  <si>
    <t xml:space="preserve">        명절행사</t>
  </si>
  <si>
    <t>5. 간호조무사(주간)</t>
  </si>
  <si>
    <t xml:space="preserve">        프로그램재료비</t>
  </si>
  <si>
    <t>대체인력비(요양보호사,조리원 등)</t>
  </si>
  <si>
    <t>인지지원등급(8시간-10시간)</t>
  </si>
  <si>
    <t>운영충당적립금 및 환경개선부담금</t>
  </si>
  <si>
    <t>시설장비유지비(고장,수리 등)</t>
  </si>
  <si>
    <t>식재료비(어르신비급여,세입기준)</t>
  </si>
  <si>
    <t>의료비 (투약지도,상비약 등)</t>
  </si>
  <si>
    <t>국민연금(4.5)(60세이상제외)</t>
  </si>
  <si>
    <t>5등급(8~10시간)</t>
  </si>
  <si>
    <t>법인전입금(후원금)</t>
  </si>
  <si>
    <t>4등급(8~10시간)</t>
  </si>
  <si>
    <t>협회비(서재협 등)</t>
  </si>
  <si>
    <t>비급여(급식비)</t>
  </si>
  <si>
    <t>도시가스요금(동절기)</t>
  </si>
  <si>
    <t>도시가스요금(하절기)</t>
  </si>
  <si>
    <t>송영(휴대폰 요금)</t>
  </si>
  <si>
    <t xml:space="preserve">       체험사업</t>
  </si>
  <si>
    <t>3등급(8~10시간)</t>
  </si>
  <si>
    <t>식재료비(중식+간식)</t>
  </si>
  <si>
    <t>직원교육비(보수교육,역량강화교육등)</t>
  </si>
  <si>
    <t>7-1. 요양보호사(주간)(보조금)</t>
  </si>
  <si>
    <t>9-1.요양보호사(야간)(보조금)</t>
  </si>
  <si>
    <t>9. 야간보호사업(달빛 프로그램)</t>
  </si>
  <si>
    <t>5. 사회적응유지 및 향상사업</t>
  </si>
  <si>
    <t>4. 인지기능유지 및 향상사업</t>
  </si>
  <si>
    <t>운영충당적립금 및 
환경개선부담금</t>
  </si>
  <si>
    <t>실습생식대(요양보호사)</t>
  </si>
  <si>
    <t>급여</t>
  </si>
  <si>
    <t>잡수입</t>
  </si>
  <si>
    <t>후원금</t>
  </si>
  <si>
    <t>퇴직연금</t>
  </si>
  <si>
    <t xml:space="preserve">                            총      계</t>
  </si>
  <si>
    <t>산  출  기 초</t>
  </si>
  <si>
    <t>입소자부담금수입</t>
  </si>
  <si>
    <t>장기요양급여수입</t>
  </si>
  <si>
    <t>예비비 및 기타</t>
  </si>
  <si>
    <t>수용비 및 수수료</t>
  </si>
  <si>
    <t>3. 사회복지사</t>
  </si>
  <si>
    <t>시설환경개선준비금</t>
  </si>
  <si>
    <t>연장근무수당 등</t>
  </si>
  <si>
    <t>증감내역(B-A)</t>
  </si>
  <si>
    <t>승강기유비보수비</t>
  </si>
  <si>
    <t>증 감
(B-A)</t>
  </si>
  <si>
    <t>인원</t>
  </si>
  <si>
    <t>금액</t>
  </si>
  <si>
    <t>계</t>
  </si>
  <si>
    <t>합계</t>
  </si>
  <si>
    <t>퇴직적립금</t>
  </si>
  <si>
    <t>장기요양</t>
  </si>
  <si>
    <t xml:space="preserve">        꿀맛데이</t>
  </si>
  <si>
    <t>사무비</t>
  </si>
  <si>
    <t>항</t>
  </si>
  <si>
    <t>%</t>
  </si>
  <si>
    <t>회의비</t>
  </si>
  <si>
    <t>월</t>
  </si>
  <si>
    <t>운영비</t>
  </si>
  <si>
    <t>분기</t>
  </si>
  <si>
    <t>명</t>
  </si>
  <si>
    <t>÷</t>
  </si>
  <si>
    <t>단가</t>
  </si>
  <si>
    <t>반환금</t>
  </si>
  <si>
    <t>×</t>
  </si>
  <si>
    <t>X</t>
  </si>
  <si>
    <t>소계</t>
  </si>
  <si>
    <t>급식비</t>
  </si>
  <si>
    <t>인건비</t>
  </si>
  <si>
    <t xml:space="preserve"> 수가</t>
  </si>
  <si>
    <t>부담률</t>
  </si>
  <si>
    <t>전입금</t>
  </si>
  <si>
    <t>사업비</t>
  </si>
  <si>
    <t>등급</t>
  </si>
  <si>
    <t>이월금</t>
  </si>
  <si>
    <t>목</t>
  </si>
  <si>
    <t xml:space="preserve"> 소계</t>
  </si>
  <si>
    <t>잡지출</t>
  </si>
  <si>
    <t>시설비</t>
  </si>
  <si>
    <t>항목</t>
  </si>
  <si>
    <t>x</t>
  </si>
  <si>
    <t>회</t>
  </si>
  <si>
    <t>생계비</t>
  </si>
  <si>
    <t>관</t>
  </si>
  <si>
    <t>의료비</t>
  </si>
  <si>
    <t>=</t>
  </si>
  <si>
    <t>일수</t>
  </si>
  <si>
    <t>차량비</t>
  </si>
  <si>
    <t>주유비</t>
  </si>
  <si>
    <t>(B)</t>
  </si>
  <si>
    <t>등급외</t>
  </si>
  <si>
    <t>(A)</t>
  </si>
  <si>
    <t>산재보험(시설장제외)/보건복지(6+1.3+06+0.03)</t>
  </si>
  <si>
    <t>1. 신체활동서비스</t>
  </si>
  <si>
    <t>2. 기능회복서비스</t>
  </si>
  <si>
    <t>식재료비(석식)</t>
  </si>
  <si>
    <t>중대재해예방물품비</t>
  </si>
  <si>
    <t>12월 25일 미운영</t>
  </si>
  <si>
    <t>7. 기타사업비</t>
  </si>
  <si>
    <t>시설환경
개선준비금</t>
  </si>
  <si>
    <t>운영충당
적립금</t>
  </si>
  <si>
    <t>10. 서비스질관리</t>
  </si>
  <si>
    <t>주유비(보조금)</t>
  </si>
  <si>
    <t>11. 신규사업</t>
  </si>
  <si>
    <t>청년일자리도약장려금</t>
  </si>
  <si>
    <t>기타운영비</t>
  </si>
  <si>
    <t>수도요금</t>
  </si>
  <si>
    <t>직원식대수입</t>
  </si>
  <si>
    <t>식재료비수입</t>
  </si>
  <si>
    <t>시설장비유지비</t>
  </si>
  <si>
    <t>프로그램사업비</t>
  </si>
  <si>
    <t>법인전입금</t>
  </si>
  <si>
    <t>여  비</t>
  </si>
  <si>
    <t>보조금수입</t>
  </si>
  <si>
    <t>운영충당적립금</t>
  </si>
  <si>
    <t>증감내용</t>
  </si>
  <si>
    <t>기타잡수입</t>
  </si>
  <si>
    <t>과  목</t>
  </si>
  <si>
    <t>전기요금</t>
  </si>
  <si>
    <t>전년도이월금</t>
  </si>
  <si>
    <t>재산조성비</t>
  </si>
  <si>
    <t xml:space="preserve">식재료비 </t>
  </si>
  <si>
    <t>후원금수입</t>
  </si>
  <si>
    <t>총  계</t>
  </si>
  <si>
    <t>수용기관경비</t>
  </si>
  <si>
    <t>세    입</t>
  </si>
  <si>
    <t>본인부담금수입</t>
  </si>
  <si>
    <t>일용잡급</t>
  </si>
  <si>
    <t>(단위:천원)</t>
  </si>
  <si>
    <t>업무추진비</t>
  </si>
  <si>
    <t>복지포인트</t>
  </si>
  <si>
    <t>본인부담수입</t>
  </si>
  <si>
    <t>신원보증보험료</t>
  </si>
  <si>
    <t>기관운영비</t>
  </si>
  <si>
    <t>액수
(C)</t>
  </si>
  <si>
    <t>세입부분</t>
  </si>
  <si>
    <t>(단윈:천원)</t>
  </si>
  <si>
    <t>1.시설장</t>
  </si>
  <si>
    <t>입소비용수입</t>
  </si>
  <si>
    <t>요양급여수입</t>
  </si>
  <si>
    <t>독감예방접종</t>
  </si>
  <si>
    <t>직원급식비</t>
  </si>
  <si>
    <t>소방안전유지비</t>
  </si>
  <si>
    <t>직원식대</t>
  </si>
  <si>
    <t>각종수당</t>
  </si>
  <si>
    <t>주간 운영비</t>
  </si>
  <si>
    <t>반환금및예비비</t>
  </si>
  <si>
    <t>유지관리비</t>
  </si>
  <si>
    <t>3. 상담사업</t>
  </si>
  <si>
    <t xml:space="preserve"> 인건비</t>
  </si>
  <si>
    <t>자산취득비</t>
  </si>
  <si>
    <t>야간 운영비</t>
  </si>
  <si>
    <t>적립금및준비금</t>
  </si>
  <si>
    <t>세   출</t>
  </si>
  <si>
    <t>본인부담금</t>
  </si>
  <si>
    <t>미래내일일경험</t>
  </si>
  <si>
    <t>예비비및기타</t>
  </si>
  <si>
    <t xml:space="preserve">복지포인트 </t>
  </si>
  <si>
    <t>세출부분</t>
  </si>
  <si>
    <t>시도보조금</t>
  </si>
  <si>
    <t>11. 운전원</t>
  </si>
  <si>
    <t>12. 조리원</t>
  </si>
  <si>
    <t>자동차보험료(스타렉스 1대, 모닝 1대)</t>
  </si>
  <si>
    <t xml:space="preserve">        장터체험(즐거운장바구니)</t>
  </si>
  <si>
    <t xml:space="preserve">        사회적응훈련(집단나들이)</t>
  </si>
  <si>
    <t>복리후생(근무복,명절,독감예방,직원연수등)</t>
  </si>
  <si>
    <t>10-1. 요양조무사(야간)(보조금)</t>
  </si>
  <si>
    <t xml:space="preserve">        이미용서비스(재료구입)</t>
  </si>
  <si>
    <t>고용보험(시설장제외)(0.9+0.65)</t>
  </si>
  <si>
    <t xml:space="preserve">        소그룹나들이(함께걸어요)</t>
  </si>
  <si>
    <t>기관운영비(포상등상품권,회식,경조사비등)</t>
  </si>
  <si>
    <t xml:space="preserve">        소그룹나들이(힐링타임)</t>
  </si>
  <si>
    <t>직원회식 및 회의비(운영,평가,회의,서울시지침)</t>
  </si>
  <si>
    <t>치매관리데이케어센터사업</t>
    <phoneticPr fontId="20" type="noConversion"/>
  </si>
  <si>
    <t>X</t>
    <phoneticPr fontId="20" type="noConversion"/>
  </si>
  <si>
    <t>분기</t>
    <phoneticPr fontId="20" type="noConversion"/>
  </si>
  <si>
    <t>=</t>
    <phoneticPr fontId="20" type="noConversion"/>
  </si>
  <si>
    <t>2. 사회복지사</t>
    <phoneticPr fontId="20" type="noConversion"/>
  </si>
  <si>
    <t>월</t>
    <phoneticPr fontId="20" type="noConversion"/>
  </si>
  <si>
    <t>13. 작업치료사</t>
    <phoneticPr fontId="20" type="noConversion"/>
  </si>
  <si>
    <t>8. 홍보사업(봉투,현수막 등)</t>
    <phoneticPr fontId="20" type="noConversion"/>
  </si>
  <si>
    <t>명</t>
    <phoneticPr fontId="20" type="noConversion"/>
  </si>
  <si>
    <t>=</t>
    <phoneticPr fontId="20" type="noConversion"/>
  </si>
  <si>
    <t>월</t>
    <phoneticPr fontId="20" type="noConversion"/>
  </si>
  <si>
    <t>월</t>
    <phoneticPr fontId="20" type="noConversion"/>
  </si>
  <si>
    <t>회</t>
    <phoneticPr fontId="20" type="noConversion"/>
  </si>
  <si>
    <t>* 총 운영일수(주간+주말포함)중
공실률 감안 292일
-주말 토요일 월4회 운영
-휴무일 주간만 운영
-신정, 근로자의 날, 성탄절미운영
-명절 및 공휴일 운영여부
수요조사</t>
    <phoneticPr fontId="20" type="noConversion"/>
  </si>
  <si>
    <t>4등급(6~8시간)</t>
    <phoneticPr fontId="20" type="noConversion"/>
  </si>
  <si>
    <t>2026년</t>
    <phoneticPr fontId="20" type="noConversion"/>
  </si>
  <si>
    <t>%</t>
    <phoneticPr fontId="20" type="noConversion"/>
  </si>
  <si>
    <t xml:space="preserve"> 26년 수가</t>
    <phoneticPr fontId="20" type="noConversion"/>
  </si>
  <si>
    <t>인지지원등급(8시간-10시간)</t>
    <phoneticPr fontId="20" type="noConversion"/>
  </si>
  <si>
    <t>5등급(8~10시간)주말</t>
    <phoneticPr fontId="20" type="noConversion"/>
  </si>
  <si>
    <t>1월1일 미운영</t>
    <phoneticPr fontId="20" type="noConversion"/>
  </si>
  <si>
    <t>2월 16,17,18일 미운영</t>
    <phoneticPr fontId="20" type="noConversion"/>
  </si>
  <si>
    <t>3월1일 미운영</t>
    <phoneticPr fontId="20" type="noConversion"/>
  </si>
  <si>
    <t>5월 5,25일 미운영</t>
    <phoneticPr fontId="20" type="noConversion"/>
  </si>
  <si>
    <t>6월 3일 미운영</t>
    <phoneticPr fontId="20" type="noConversion"/>
  </si>
  <si>
    <t>8월 17일 미운영</t>
    <phoneticPr fontId="20" type="noConversion"/>
  </si>
  <si>
    <t>9월 24,25일 미운영</t>
    <phoneticPr fontId="20" type="noConversion"/>
  </si>
  <si>
    <t>10월 5일,9일 미운영</t>
    <phoneticPr fontId="20" type="noConversion"/>
  </si>
  <si>
    <t>* 공휴일 및 대체휴무일은 미운영</t>
    <phoneticPr fontId="20" type="noConversion"/>
  </si>
  <si>
    <t>으로 지정해놓았지만 변동될 수</t>
    <phoneticPr fontId="20" type="noConversion"/>
  </si>
  <si>
    <t>있음.</t>
    <phoneticPr fontId="20" type="noConversion"/>
  </si>
  <si>
    <t>시니어인턴쉽(서미숙)30개월</t>
    <phoneticPr fontId="20" type="noConversion"/>
  </si>
  <si>
    <t>시니어인턴쉽(서미숙)36개월</t>
    <phoneticPr fontId="20" type="noConversion"/>
  </si>
  <si>
    <t>명</t>
    <phoneticPr fontId="20" type="noConversion"/>
  </si>
  <si>
    <t>월</t>
    <phoneticPr fontId="20" type="noConversion"/>
  </si>
  <si>
    <t>시니어인턴쉽(이계석)6개월</t>
    <phoneticPr fontId="20" type="noConversion"/>
  </si>
  <si>
    <t>새일여성인턴(이미영)6개월</t>
    <phoneticPr fontId="20" type="noConversion"/>
  </si>
  <si>
    <t>새일여성인턴(이미영)12개월</t>
    <phoneticPr fontId="20" type="noConversion"/>
  </si>
  <si>
    <t>2026년</t>
    <phoneticPr fontId="20" type="noConversion"/>
  </si>
  <si>
    <t>건강보험(26년9.5%)(60세이상제외)</t>
    <phoneticPr fontId="20" type="noConversion"/>
  </si>
  <si>
    <t>4-1.신규직원(요양보호사 및 간호조무사)</t>
    <phoneticPr fontId="20" type="noConversion"/>
  </si>
  <si>
    <t>배상책임보험(1년)</t>
    <phoneticPr fontId="20" type="noConversion"/>
  </si>
  <si>
    <t>화재 및 가스사고배상보험료</t>
    <phoneticPr fontId="20" type="noConversion"/>
  </si>
  <si>
    <t>기타제세공과금</t>
    <phoneticPr fontId="20" type="noConversion"/>
  </si>
  <si>
    <t>자동차세(스타렉스1대, 모닝1대)</t>
    <phoneticPr fontId="20" type="noConversion"/>
  </si>
  <si>
    <t>비품구입비(10만원이상, 차량교체)</t>
    <phoneticPr fontId="20" type="noConversion"/>
  </si>
  <si>
    <t>직원식대(신규)</t>
    <phoneticPr fontId="20" type="noConversion"/>
  </si>
  <si>
    <t>월</t>
    <phoneticPr fontId="20" type="noConversion"/>
  </si>
  <si>
    <t xml:space="preserve">        원예교실(재료비)</t>
    <phoneticPr fontId="20" type="noConversion"/>
  </si>
  <si>
    <t xml:space="preserve">        원예교실(강사비)</t>
    <phoneticPr fontId="20" type="noConversion"/>
  </si>
  <si>
    <t xml:space="preserve">        민요교실(강사비)</t>
    <phoneticPr fontId="20" type="noConversion"/>
  </si>
  <si>
    <t xml:space="preserve">        노래교실(강사비)</t>
    <phoneticPr fontId="20" type="noConversion"/>
  </si>
  <si>
    <t xml:space="preserve">        미술교실(강사비)</t>
    <phoneticPr fontId="20" type="noConversion"/>
  </si>
  <si>
    <t xml:space="preserve">        실버레크레이션(강사비)</t>
    <phoneticPr fontId="20" type="noConversion"/>
  </si>
  <si>
    <t xml:space="preserve">        미술교실(재료비)</t>
    <phoneticPr fontId="20" type="noConversion"/>
  </si>
  <si>
    <t>=</t>
    <phoneticPr fontId="20" type="noConversion"/>
  </si>
  <si>
    <t>장기요양(13.14%)</t>
    <phoneticPr fontId="20" type="noConversion"/>
  </si>
  <si>
    <t>명</t>
    <phoneticPr fontId="20" type="noConversion"/>
  </si>
  <si>
    <t>시니어인턴십</t>
    <phoneticPr fontId="20" type="noConversion"/>
  </si>
  <si>
    <t>3등급(8~10시간)</t>
    <phoneticPr fontId="20" type="noConversion"/>
  </si>
  <si>
    <t>4등급(10~13시간)</t>
    <phoneticPr fontId="20" type="noConversion"/>
  </si>
  <si>
    <t>5등급(10~13시간)</t>
    <phoneticPr fontId="20" type="noConversion"/>
  </si>
  <si>
    <t>5등급(8~10시간)</t>
    <phoneticPr fontId="20" type="noConversion"/>
  </si>
  <si>
    <t>2026년
본예산</t>
    <phoneticPr fontId="20" type="noConversion"/>
  </si>
  <si>
    <t xml:space="preserve">         카페체험</t>
    <phoneticPr fontId="20" type="noConversion"/>
  </si>
  <si>
    <t xml:space="preserve">       리듬체조&amp;댄스(재료구입)</t>
    <phoneticPr fontId="20" type="noConversion"/>
  </si>
  <si>
    <t xml:space="preserve">       작업활동I(재료구입)</t>
    <phoneticPr fontId="20" type="noConversion"/>
  </si>
  <si>
    <t xml:space="preserve">        실버리듬(강사비)</t>
    <phoneticPr fontId="20" type="noConversion"/>
  </si>
  <si>
    <t>회</t>
    <phoneticPr fontId="20" type="noConversion"/>
  </si>
  <si>
    <t>=</t>
    <phoneticPr fontId="20" type="noConversion"/>
  </si>
  <si>
    <t>[ 작은베들레헴데이케어센터] 2026년도 1차 추경예산(안) 총괄표</t>
    <phoneticPr fontId="20" type="noConversion"/>
  </si>
  <si>
    <t>1. 2026년 1차추경예산 세입세출 총괄표</t>
    <phoneticPr fontId="20" type="noConversion"/>
  </si>
  <si>
    <t>2026년</t>
    <phoneticPr fontId="20" type="noConversion"/>
  </si>
  <si>
    <t>본 예산(A)</t>
    <phoneticPr fontId="20" type="noConversion"/>
  </si>
  <si>
    <t>1차추경(B)</t>
    <phoneticPr fontId="20" type="noConversion"/>
  </si>
  <si>
    <t>본예산(A)</t>
    <phoneticPr fontId="20" type="noConversion"/>
  </si>
  <si>
    <t>(A)</t>
    <phoneticPr fontId="20" type="noConversion"/>
  </si>
  <si>
    <t>2026년
1차추경</t>
    <phoneticPr fontId="20" type="noConversion"/>
  </si>
  <si>
    <t>운영충당
적립금</t>
    <phoneticPr fontId="20" type="noConversion"/>
  </si>
  <si>
    <t>시설환경
개선준비금</t>
    <phoneticPr fontId="20" type="noConversion"/>
  </si>
  <si>
    <t>기타 잡수입(실습,고용지원등)</t>
    <phoneticPr fontId="20" type="noConversion"/>
  </si>
  <si>
    <t>중장년 경력인재(채용형)</t>
    <phoneticPr fontId="20" type="noConversion"/>
  </si>
  <si>
    <t>명</t>
    <phoneticPr fontId="20" type="noConversion"/>
  </si>
  <si>
    <t>=</t>
    <phoneticPr fontId="20" type="noConversion"/>
  </si>
  <si>
    <t>후원금</t>
    <phoneticPr fontId="20" type="noConversion"/>
  </si>
  <si>
    <t>2. 2026년 작은베들레헴 1차추경 세입명세서</t>
    <phoneticPr fontId="20" type="noConversion"/>
  </si>
  <si>
    <t>운영충당적립금 및 
환경개선부담금
*2025년 적립금 반영</t>
    <phoneticPr fontId="20" type="noConversion"/>
  </si>
  <si>
    <t>장기근속수당</t>
    <phoneticPr fontId="20" type="noConversion"/>
  </si>
  <si>
    <t>14. 중장년 경력인재(채용형)</t>
    <phoneticPr fontId="20" type="noConversion"/>
  </si>
  <si>
    <t>월</t>
    <phoneticPr fontId="20" type="noConversion"/>
  </si>
  <si>
    <t>15. 중장년 경력인재(채용형)</t>
    <phoneticPr fontId="20" type="noConversion"/>
  </si>
  <si>
    <t>3. 2026년 작은베들레헴 1차추경 세출명세서</t>
    <phoneticPr fontId="20" type="noConversion"/>
  </si>
  <si>
    <t>2025. 03. 06.</t>
    <phoneticPr fontId="20" type="noConversion"/>
  </si>
  <si>
    <t>2026년도 1차추경 예산(안)</t>
    <phoneticPr fontId="20" type="noConversion"/>
  </si>
  <si>
    <t>1. 사무비
- 인건비-인건비 : 신규 외부사업 중장년 경력인재(채용형) 인건비 반영
- 인건비-각종수당 : 업무역량에 따른 연장근무수당, 장기근속장려금을 고려하여 예산증가
- 인건비-사회보험부담금, 퇴직적립금 : 외부사업을 통한 채용 인건비 반영하여 증가
- 운영비-공공요금 및 각종세금공과금 : 26년 지출대비 예산 증가
2. 업무추진비-회의비 : 전년도 대비 집행율 초과로 회의비 예산 증가
3. 사무비-운영비-수용비 및 수수료 : 외부회계점검 및 연말정산 외부업체 대행 등 예산 증가
4. 사업비-운영비-생계비 : 세입기준 어르신 비급여 예산 증가 
   프로그램사업비 : 인지기능유지 및 향상사업</t>
    <phoneticPr fontId="20" type="noConversion"/>
  </si>
  <si>
    <t>운영충당적립금 및
환경개선부담금
(특별회계)</t>
    <phoneticPr fontId="20" type="noConversion"/>
  </si>
  <si>
    <t xml:space="preserve">* 입소자부담금수입
- 본인부담금 : 전년도 대비 이용계약 증가와 이용시간이 늘어나 예산 반영
- 식재료비수입 : 이용자수 증가와 석식 이용자 증가
* 보조금 : 2026년 서울형 좋은돌봄 인증 운영지원계획 야간 운영비 인상 반영
* 요양급여수입
- 장기요양급여수입 : 전년도 대비 이용계약 증가와 이용시간이 늘어나 예산 반영
* 전년도이월금 : 2024년도 후원금 이월금 60원을 2025년도 전년도이월금으로 수입처리하였으나, 예산편성 과정에서 예산편성, 추경 및 희망이음 시스템상 세입예산에 미반영되어 예산액과 결산액 간 차이가 발생하여 전년도이월금에 후원금 이월금 60원을 반영
* 잡수입
- 중장년 경력인재(채용형) 신규 외부사업을 통해 지원금 반영 </t>
    <phoneticPr fontId="20" type="noConversion"/>
  </si>
  <si>
    <t>기타예금이자수입</t>
    <phoneticPr fontId="20" type="noConversion"/>
  </si>
  <si>
    <t>예금이자수입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</si>
</sst>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176" formatCode="_-* #,##0.0_-;\-* #,##0.0_-;_-* &quot;-&quot;_-;_-@_-"/>
    <numFmt numFmtId="177" formatCode="_-* #,##0_-;\-* #,##0_-;_-* &quot;-&quot;??_-;_-@_-"/>
    <numFmt numFmtId="178" formatCode="mm&quot;월&quot;\ dd&quot;일&quot;"/>
  </numFmts>
  <fonts count="25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8"/>
      <color rgb="FF000000"/>
      <name val="돋움"/>
      <family val="3"/>
      <charset val="129"/>
    </font>
    <font>
      <b/>
      <sz val="8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sz val="8"/>
      <color rgb="FF000000"/>
      <name val="맑은 고딕"/>
      <family val="3"/>
      <charset val="129"/>
    </font>
    <font>
      <sz val="8"/>
      <color rgb="FFFF0000"/>
      <name val="돋움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굴림체"/>
      <family val="3"/>
      <charset val="129"/>
    </font>
    <font>
      <b/>
      <sz val="17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b/>
      <sz val="10"/>
      <color rgb="FF000000"/>
      <name val="바탕체"/>
      <family val="1"/>
      <charset val="129"/>
    </font>
    <font>
      <sz val="9"/>
      <color rgb="FF000000"/>
      <name val="바탕체"/>
      <family val="1"/>
      <charset val="129"/>
    </font>
    <font>
      <b/>
      <sz val="26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4"/>
      <color rgb="FF000000"/>
      <name val="돋움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b/>
      <sz val="8"/>
      <color theme="1"/>
      <name val="돋움"/>
      <family val="3"/>
      <charset val="129"/>
    </font>
    <font>
      <sz val="8"/>
      <color rgb="FF000000"/>
      <name val="바탕체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9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  <xf numFmtId="0" fontId="19" fillId="0" borderId="0">
      <alignment vertical="center"/>
    </xf>
  </cellStyleXfs>
  <cellXfs count="443">
    <xf numFmtId="0" fontId="0" fillId="0" borderId="0" xfId="0">
      <alignment vertical="center"/>
    </xf>
    <xf numFmtId="0" fontId="0" fillId="0" borderId="0" xfId="0" applyAlignment="1"/>
    <xf numFmtId="41" fontId="2" fillId="0" borderId="0" xfId="3" applyFont="1">
      <alignment vertical="center"/>
    </xf>
    <xf numFmtId="41" fontId="2" fillId="0" borderId="1" xfId="3" applyFont="1" applyBorder="1">
      <alignment vertical="center"/>
    </xf>
    <xf numFmtId="0" fontId="2" fillId="0" borderId="1" xfId="2" applyFont="1" applyBorder="1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4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41" fontId="19" fillId="0" borderId="0" xfId="1" applyAlignment="1"/>
    <xf numFmtId="41" fontId="3" fillId="0" borderId="5" xfId="1" applyFont="1" applyBorder="1">
      <alignment vertical="center"/>
    </xf>
    <xf numFmtId="41" fontId="19" fillId="0" borderId="0" xfId="1">
      <alignment vertical="center"/>
    </xf>
    <xf numFmtId="41" fontId="3" fillId="0" borderId="7" xfId="2" applyNumberFormat="1" applyFont="1" applyBorder="1">
      <alignment vertical="center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1" fontId="4" fillId="0" borderId="10" xfId="3" applyFont="1" applyBorder="1">
      <alignment vertical="center"/>
    </xf>
    <xf numFmtId="41" fontId="4" fillId="0" borderId="13" xfId="3" applyFont="1" applyBorder="1" applyAlignment="1">
      <alignment horizontal="center" vertical="center"/>
    </xf>
    <xf numFmtId="41" fontId="4" fillId="0" borderId="5" xfId="3" applyFont="1" applyBorder="1">
      <alignment vertical="center"/>
    </xf>
    <xf numFmtId="41" fontId="4" fillId="0" borderId="14" xfId="3" applyFont="1" applyBorder="1">
      <alignment vertical="center"/>
    </xf>
    <xf numFmtId="41" fontId="4" fillId="0" borderId="15" xfId="3" applyFont="1" applyBorder="1">
      <alignment vertical="center"/>
    </xf>
    <xf numFmtId="0" fontId="1" fillId="0" borderId="0" xfId="0" applyFont="1" applyAlignment="1"/>
    <xf numFmtId="0" fontId="5" fillId="0" borderId="0" xfId="0" applyFont="1" applyAlignment="1">
      <alignment horizontal="right"/>
    </xf>
    <xf numFmtId="41" fontId="0" fillId="0" borderId="0" xfId="0" applyNumberFormat="1" applyAlignment="1"/>
    <xf numFmtId="176" fontId="4" fillId="0" borderId="16" xfId="3" applyNumberFormat="1" applyFont="1" applyBorder="1">
      <alignment vertical="center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2" borderId="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41" fontId="2" fillId="0" borderId="15" xfId="1" applyFont="1" applyBorder="1" applyAlignment="1">
      <alignment horizontal="center" vertical="center"/>
    </xf>
    <xf numFmtId="0" fontId="2" fillId="0" borderId="17" xfId="2" applyFont="1" applyBorder="1" applyAlignment="1">
      <alignment horizontal="center" vertical="center"/>
    </xf>
    <xf numFmtId="41" fontId="2" fillId="0" borderId="18" xfId="1" applyFont="1" applyBorder="1">
      <alignment vertical="center"/>
    </xf>
    <xf numFmtId="41" fontId="2" fillId="0" borderId="0" xfId="1" applyFont="1">
      <alignment vertical="center"/>
    </xf>
    <xf numFmtId="41" fontId="2" fillId="0" borderId="0" xfId="1" applyFont="1" applyAlignment="1">
      <alignment horizontal="center" vertical="center"/>
    </xf>
    <xf numFmtId="41" fontId="2" fillId="0" borderId="19" xfId="1" applyFont="1" applyBorder="1">
      <alignment vertical="center"/>
    </xf>
    <xf numFmtId="41" fontId="2" fillId="0" borderId="5" xfId="1" applyFont="1" applyBorder="1" applyAlignment="1">
      <alignment horizontal="center" vertical="center"/>
    </xf>
    <xf numFmtId="41" fontId="2" fillId="0" borderId="5" xfId="1" applyFont="1" applyBorder="1">
      <alignment vertical="center"/>
    </xf>
    <xf numFmtId="41" fontId="2" fillId="0" borderId="2" xfId="1" applyFont="1" applyBorder="1" applyAlignment="1">
      <alignment horizontal="center" vertical="center"/>
    </xf>
    <xf numFmtId="41" fontId="2" fillId="0" borderId="15" xfId="1" applyFont="1" applyBorder="1" applyAlignment="1">
      <alignment horizontal="center" vertical="center" wrapText="1"/>
    </xf>
    <xf numFmtId="41" fontId="3" fillId="0" borderId="5" xfId="1" applyFont="1" applyBorder="1" applyAlignment="1">
      <alignment horizontal="center" vertical="center"/>
    </xf>
    <xf numFmtId="41" fontId="2" fillId="0" borderId="20" xfId="1" applyFont="1" applyBorder="1" applyAlignment="1">
      <alignment horizontal="center" vertical="center"/>
    </xf>
    <xf numFmtId="0" fontId="2" fillId="0" borderId="20" xfId="2" applyFont="1" applyBorder="1">
      <alignment vertical="center"/>
    </xf>
    <xf numFmtId="41" fontId="2" fillId="0" borderId="17" xfId="3" applyFont="1" applyBorder="1">
      <alignment vertical="center"/>
    </xf>
    <xf numFmtId="0" fontId="2" fillId="0" borderId="20" xfId="2" applyFont="1" applyBorder="1" applyAlignment="1">
      <alignment horizontal="center" vertical="center"/>
    </xf>
    <xf numFmtId="41" fontId="2" fillId="0" borderId="17" xfId="3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/>
    </xf>
    <xf numFmtId="41" fontId="2" fillId="0" borderId="23" xfId="1" applyFont="1" applyBorder="1" applyAlignment="1">
      <alignment horizontal="center" vertical="center"/>
    </xf>
    <xf numFmtId="41" fontId="2" fillId="0" borderId="15" xfId="3" applyFont="1" applyBorder="1">
      <alignment vertical="center"/>
    </xf>
    <xf numFmtId="41" fontId="2" fillId="0" borderId="3" xfId="2" applyNumberFormat="1" applyFont="1" applyBorder="1" applyAlignment="1">
      <alignment horizontal="center" vertical="center"/>
    </xf>
    <xf numFmtId="41" fontId="2" fillId="0" borderId="3" xfId="2" applyNumberFormat="1" applyFont="1" applyBorder="1">
      <alignment vertical="center"/>
    </xf>
    <xf numFmtId="41" fontId="2" fillId="0" borderId="5" xfId="1" applyFont="1" applyBorder="1" applyAlignment="1">
      <alignment horizontal="center" vertical="center" wrapText="1"/>
    </xf>
    <xf numFmtId="41" fontId="2" fillId="0" borderId="19" xfId="2" applyNumberFormat="1" applyFont="1" applyBorder="1">
      <alignment vertical="center"/>
    </xf>
    <xf numFmtId="0" fontId="2" fillId="0" borderId="18" xfId="2" applyFont="1" applyBorder="1">
      <alignment vertical="center"/>
    </xf>
    <xf numFmtId="41" fontId="2" fillId="0" borderId="15" xfId="1" applyFont="1" applyBorder="1">
      <alignment vertical="center"/>
    </xf>
    <xf numFmtId="0" fontId="2" fillId="0" borderId="24" xfId="2" applyFont="1" applyBorder="1" applyAlignment="1">
      <alignment horizontal="center" vertical="center"/>
    </xf>
    <xf numFmtId="41" fontId="2" fillId="0" borderId="25" xfId="2" applyNumberFormat="1" applyFont="1" applyBorder="1">
      <alignment vertical="center"/>
    </xf>
    <xf numFmtId="0" fontId="2" fillId="0" borderId="18" xfId="2" applyFont="1" applyBorder="1" applyAlignment="1">
      <alignment horizontal="left" vertical="center"/>
    </xf>
    <xf numFmtId="41" fontId="2" fillId="0" borderId="21" xfId="2" applyNumberFormat="1" applyFont="1" applyBorder="1" applyAlignment="1">
      <alignment horizontal="center" vertical="center"/>
    </xf>
    <xf numFmtId="177" fontId="2" fillId="0" borderId="15" xfId="1" applyNumberFormat="1" applyFont="1" applyBorder="1" applyAlignment="1">
      <alignment horizontal="center" vertical="center" wrapText="1"/>
    </xf>
    <xf numFmtId="41" fontId="3" fillId="0" borderId="29" xfId="1" applyFont="1" applyBorder="1" applyAlignment="1">
      <alignment horizontal="center" vertical="center"/>
    </xf>
    <xf numFmtId="41" fontId="3" fillId="0" borderId="10" xfId="1" applyFont="1" applyBorder="1">
      <alignment vertical="center"/>
    </xf>
    <xf numFmtId="41" fontId="2" fillId="0" borderId="5" xfId="1" applyFont="1" applyBorder="1" applyAlignment="1">
      <alignment vertical="center" wrapText="1"/>
    </xf>
    <xf numFmtId="41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1" fontId="6" fillId="0" borderId="0" xfId="1" applyFont="1" applyAlignment="1">
      <alignment horizontal="left" vertical="center" wrapText="1"/>
    </xf>
    <xf numFmtId="41" fontId="19" fillId="0" borderId="0" xfId="1" applyAlignment="1">
      <alignment horizontal="left" vertical="center"/>
    </xf>
    <xf numFmtId="0" fontId="2" fillId="0" borderId="29" xfId="2" applyFont="1" applyBorder="1" applyAlignment="1">
      <alignment horizontal="left" vertical="center"/>
    </xf>
    <xf numFmtId="41" fontId="2" fillId="0" borderId="24" xfId="3" applyFont="1" applyBorder="1">
      <alignment vertical="center"/>
    </xf>
    <xf numFmtId="41" fontId="2" fillId="0" borderId="0" xfId="3" applyFont="1" applyAlignment="1">
      <alignment horizontal="center" vertical="center"/>
    </xf>
    <xf numFmtId="0" fontId="0" fillId="0" borderId="24" xfId="0" applyBorder="1">
      <alignment vertical="center"/>
    </xf>
    <xf numFmtId="0" fontId="0" fillId="0" borderId="19" xfId="0" applyBorder="1">
      <alignment vertical="center"/>
    </xf>
    <xf numFmtId="0" fontId="4" fillId="2" borderId="32" xfId="0" applyFont="1" applyFill="1" applyBorder="1" applyAlignment="1">
      <alignment horizontal="center"/>
    </xf>
    <xf numFmtId="41" fontId="2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41" fontId="2" fillId="0" borderId="19" xfId="3" applyFont="1" applyBorder="1">
      <alignment vertical="center"/>
    </xf>
    <xf numFmtId="0" fontId="2" fillId="0" borderId="0" xfId="2" applyFont="1">
      <alignment vertical="center"/>
    </xf>
    <xf numFmtId="0" fontId="2" fillId="0" borderId="7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41" fontId="4" fillId="0" borderId="13" xfId="3" applyFont="1" applyBorder="1">
      <alignment vertical="center"/>
    </xf>
    <xf numFmtId="176" fontId="4" fillId="0" borderId="33" xfId="3" applyNumberFormat="1" applyFont="1" applyBorder="1">
      <alignment vertical="center"/>
    </xf>
    <xf numFmtId="41" fontId="2" fillId="0" borderId="19" xfId="2" applyNumberFormat="1" applyFont="1" applyBorder="1" applyAlignment="1">
      <alignment horizontal="center" vertical="center"/>
    </xf>
    <xf numFmtId="41" fontId="2" fillId="0" borderId="1" xfId="3" applyFont="1" applyBorder="1" applyAlignment="1">
      <alignment horizontal="center" vertical="center"/>
    </xf>
    <xf numFmtId="0" fontId="2" fillId="0" borderId="31" xfId="2" applyFont="1" applyBorder="1" applyAlignment="1">
      <alignment horizontal="center" vertical="center"/>
    </xf>
    <xf numFmtId="0" fontId="2" fillId="0" borderId="27" xfId="2" applyFont="1" applyBorder="1" applyAlignment="1">
      <alignment horizontal="center" vertical="center"/>
    </xf>
    <xf numFmtId="41" fontId="2" fillId="0" borderId="27" xfId="3" applyFont="1" applyBorder="1">
      <alignment vertical="center"/>
    </xf>
    <xf numFmtId="41" fontId="2" fillId="0" borderId="28" xfId="2" applyNumberFormat="1" applyFont="1" applyBorder="1">
      <alignment vertical="center"/>
    </xf>
    <xf numFmtId="0" fontId="2" fillId="0" borderId="34" xfId="2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41" fontId="3" fillId="0" borderId="5" xfId="1" applyFont="1" applyBorder="1" applyAlignment="1">
      <alignment vertical="center" wrapText="1"/>
    </xf>
    <xf numFmtId="0" fontId="19" fillId="0" borderId="0" xfId="4">
      <alignment vertical="center"/>
    </xf>
    <xf numFmtId="0" fontId="8" fillId="0" borderId="0" xfId="4" applyFont="1" applyAlignment="1">
      <alignment horizontal="left" vertical="center"/>
    </xf>
    <xf numFmtId="0" fontId="9" fillId="0" borderId="0" xfId="4" applyFont="1">
      <alignment vertical="center"/>
    </xf>
    <xf numFmtId="0" fontId="4" fillId="0" borderId="20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22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20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2" borderId="37" xfId="4" applyFont="1" applyFill="1" applyBorder="1" applyAlignment="1">
      <alignment horizontal="center" vertical="center" wrapText="1"/>
    </xf>
    <xf numFmtId="0" fontId="4" fillId="2" borderId="9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top" wrapText="1"/>
    </xf>
    <xf numFmtId="0" fontId="4" fillId="2" borderId="15" xfId="4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top"/>
    </xf>
    <xf numFmtId="0" fontId="10" fillId="0" borderId="0" xfId="4" applyFont="1">
      <alignment vertical="center"/>
    </xf>
    <xf numFmtId="0" fontId="19" fillId="0" borderId="0" xfId="4" applyAlignment="1">
      <alignment horizontal="center" vertical="center"/>
    </xf>
    <xf numFmtId="0" fontId="11" fillId="0" borderId="0" xfId="4" applyFont="1" applyAlignment="1"/>
    <xf numFmtId="0" fontId="4" fillId="0" borderId="9" xfId="4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41" fontId="4" fillId="0" borderId="38" xfId="3" applyFont="1" applyBorder="1">
      <alignment vertical="center"/>
    </xf>
    <xf numFmtId="41" fontId="4" fillId="0" borderId="37" xfId="3" applyFont="1" applyBorder="1">
      <alignment vertical="center"/>
    </xf>
    <xf numFmtId="0" fontId="4" fillId="0" borderId="23" xfId="4" applyFont="1" applyBorder="1">
      <alignment vertical="center"/>
    </xf>
    <xf numFmtId="0" fontId="4" fillId="0" borderId="39" xfId="4" applyFont="1" applyBorder="1" applyAlignment="1">
      <alignment horizontal="center" vertical="center"/>
    </xf>
    <xf numFmtId="0" fontId="4" fillId="0" borderId="7" xfId="4" applyFont="1" applyBorder="1">
      <alignment vertical="center"/>
    </xf>
    <xf numFmtId="0" fontId="4" fillId="0" borderId="23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176" fontId="4" fillId="0" borderId="40" xfId="3" applyNumberFormat="1" applyFont="1" applyBorder="1">
      <alignment vertical="center"/>
    </xf>
    <xf numFmtId="41" fontId="4" fillId="0" borderId="9" xfId="3" applyFont="1" applyBorder="1">
      <alignment vertical="center"/>
    </xf>
    <xf numFmtId="176" fontId="4" fillId="0" borderId="37" xfId="3" applyNumberFormat="1" applyFont="1" applyBorder="1">
      <alignment vertical="center"/>
    </xf>
    <xf numFmtId="41" fontId="21" fillId="0" borderId="18" xfId="1" applyFont="1" applyBorder="1">
      <alignment vertical="center"/>
    </xf>
    <xf numFmtId="41" fontId="21" fillId="0" borderId="0" xfId="1" applyFont="1">
      <alignment vertical="center"/>
    </xf>
    <xf numFmtId="41" fontId="21" fillId="0" borderId="0" xfId="1" applyFont="1" applyAlignment="1">
      <alignment horizontal="center" vertical="center"/>
    </xf>
    <xf numFmtId="41" fontId="21" fillId="0" borderId="19" xfId="1" applyFont="1" applyBorder="1">
      <alignment vertical="center"/>
    </xf>
    <xf numFmtId="41" fontId="21" fillId="0" borderId="2" xfId="1" applyFont="1" applyBorder="1" applyAlignment="1">
      <alignment horizontal="center" vertical="center"/>
    </xf>
    <xf numFmtId="41" fontId="21" fillId="0" borderId="1" xfId="1" applyFont="1" applyBorder="1" applyAlignment="1">
      <alignment horizontal="center" vertical="center"/>
    </xf>
    <xf numFmtId="41" fontId="21" fillId="0" borderId="3" xfId="1" applyFont="1" applyBorder="1">
      <alignment vertical="center"/>
    </xf>
    <xf numFmtId="41" fontId="21" fillId="0" borderId="29" xfId="1" applyFont="1" applyBorder="1">
      <alignment vertical="center"/>
    </xf>
    <xf numFmtId="41" fontId="21" fillId="0" borderId="24" xfId="1" applyFont="1" applyBorder="1">
      <alignment vertical="center"/>
    </xf>
    <xf numFmtId="41" fontId="21" fillId="0" borderId="24" xfId="1" applyFont="1" applyBorder="1" applyAlignment="1">
      <alignment horizontal="center" vertical="center"/>
    </xf>
    <xf numFmtId="41" fontId="21" fillId="0" borderId="25" xfId="1" applyFont="1" applyBorder="1">
      <alignment vertical="center"/>
    </xf>
    <xf numFmtId="41" fontId="21" fillId="0" borderId="18" xfId="1" applyFont="1" applyBorder="1" applyAlignment="1">
      <alignment horizontal="left" vertical="center"/>
    </xf>
    <xf numFmtId="41" fontId="21" fillId="0" borderId="1" xfId="1" applyFont="1" applyBorder="1">
      <alignment vertical="center"/>
    </xf>
    <xf numFmtId="41" fontId="21" fillId="0" borderId="17" xfId="1" applyFont="1" applyBorder="1">
      <alignment vertical="center"/>
    </xf>
    <xf numFmtId="41" fontId="21" fillId="0" borderId="17" xfId="1" applyFont="1" applyBorder="1" applyAlignment="1">
      <alignment horizontal="center" vertical="center"/>
    </xf>
    <xf numFmtId="41" fontId="21" fillId="0" borderId="21" xfId="1" applyFont="1" applyBorder="1">
      <alignment vertical="center"/>
    </xf>
    <xf numFmtId="41" fontId="21" fillId="0" borderId="20" xfId="1" applyFont="1" applyBorder="1">
      <alignment vertical="center"/>
    </xf>
    <xf numFmtId="0" fontId="21" fillId="0" borderId="0" xfId="1" applyNumberFormat="1" applyFont="1" applyAlignment="1">
      <alignment horizontal="center" vertical="center"/>
    </xf>
    <xf numFmtId="41" fontId="22" fillId="0" borderId="17" xfId="1" applyFont="1" applyBorder="1">
      <alignment vertical="center"/>
    </xf>
    <xf numFmtId="41" fontId="21" fillId="0" borderId="20" xfId="1" applyFont="1" applyBorder="1" applyAlignment="1">
      <alignment horizontal="left" vertical="center"/>
    </xf>
    <xf numFmtId="41" fontId="22" fillId="0" borderId="0" xfId="1" applyFont="1">
      <alignment vertical="center"/>
    </xf>
    <xf numFmtId="41" fontId="21" fillId="0" borderId="2" xfId="1" applyFont="1" applyBorder="1">
      <alignment vertical="center"/>
    </xf>
    <xf numFmtId="41" fontId="22" fillId="0" borderId="24" xfId="1" applyFont="1" applyBorder="1">
      <alignment vertical="center"/>
    </xf>
    <xf numFmtId="41" fontId="21" fillId="0" borderId="0" xfId="1" applyFont="1" applyAlignment="1">
      <alignment horizontal="left" vertical="center"/>
    </xf>
    <xf numFmtId="41" fontId="21" fillId="0" borderId="0" xfId="1" applyFont="1" applyAlignment="1">
      <alignment vertical="center" wrapText="1"/>
    </xf>
    <xf numFmtId="41" fontId="21" fillId="0" borderId="19" xfId="1" applyFont="1" applyBorder="1" applyAlignment="1">
      <alignment horizontal="center" vertical="center"/>
    </xf>
    <xf numFmtId="41" fontId="21" fillId="0" borderId="24" xfId="1" applyFont="1" applyBorder="1" applyAlignment="1">
      <alignment horizontal="left" vertical="center" wrapText="1"/>
    </xf>
    <xf numFmtId="41" fontId="21" fillId="0" borderId="0" xfId="1" applyFont="1" applyAlignment="1">
      <alignment horizontal="left" vertical="center" wrapText="1"/>
    </xf>
    <xf numFmtId="41" fontId="21" fillId="0" borderId="1" xfId="1" applyFont="1" applyBorder="1" applyAlignment="1">
      <alignment horizontal="center" vertical="center" wrapText="1"/>
    </xf>
    <xf numFmtId="41" fontId="21" fillId="0" borderId="1" xfId="1" applyFont="1" applyBorder="1" applyAlignment="1">
      <alignment vertical="center" wrapText="1"/>
    </xf>
    <xf numFmtId="41" fontId="22" fillId="0" borderId="1" xfId="1" applyFont="1" applyBorder="1">
      <alignment vertical="center"/>
    </xf>
    <xf numFmtId="41" fontId="21" fillId="0" borderId="3" xfId="1" applyFont="1" applyBorder="1" applyAlignment="1">
      <alignment horizontal="center" vertical="center"/>
    </xf>
    <xf numFmtId="41" fontId="21" fillId="0" borderId="25" xfId="1" applyFont="1" applyBorder="1" applyAlignment="1">
      <alignment horizontal="center" vertical="center"/>
    </xf>
    <xf numFmtId="41" fontId="21" fillId="0" borderId="21" xfId="1" applyFont="1" applyBorder="1" applyAlignment="1">
      <alignment horizontal="center" vertical="center"/>
    </xf>
    <xf numFmtId="41" fontId="21" fillId="0" borderId="24" xfId="1" applyFont="1" applyBorder="1" applyAlignment="1">
      <alignment vertical="center" wrapText="1"/>
    </xf>
    <xf numFmtId="41" fontId="21" fillId="0" borderId="0" xfId="2" applyNumberFormat="1" applyFont="1">
      <alignment vertical="center"/>
    </xf>
    <xf numFmtId="41" fontId="21" fillId="0" borderId="24" xfId="1" applyFont="1" applyBorder="1" applyAlignment="1">
      <alignment horizontal="left" vertical="center"/>
    </xf>
    <xf numFmtId="41" fontId="21" fillId="0" borderId="20" xfId="1" applyFont="1" applyBorder="1" applyAlignment="1">
      <alignment horizontal="center" vertical="center"/>
    </xf>
    <xf numFmtId="41" fontId="23" fillId="0" borderId="20" xfId="1" applyFont="1" applyBorder="1" applyAlignment="1">
      <alignment horizontal="left" vertical="center"/>
    </xf>
    <xf numFmtId="41" fontId="21" fillId="0" borderId="17" xfId="1" applyFont="1" applyBorder="1" applyAlignment="1">
      <alignment horizontal="right" vertical="center"/>
    </xf>
    <xf numFmtId="41" fontId="23" fillId="0" borderId="3" xfId="1" applyFont="1" applyBorder="1">
      <alignment vertical="center"/>
    </xf>
    <xf numFmtId="41" fontId="23" fillId="0" borderId="18" xfId="1" applyFont="1" applyBorder="1" applyAlignment="1">
      <alignment horizontal="left" vertical="center"/>
    </xf>
    <xf numFmtId="41" fontId="21" fillId="0" borderId="0" xfId="1" applyFont="1" applyAlignment="1">
      <alignment horizontal="right" vertical="center"/>
    </xf>
    <xf numFmtId="41" fontId="23" fillId="0" borderId="21" xfId="1" applyFont="1" applyBorder="1">
      <alignment vertical="center"/>
    </xf>
    <xf numFmtId="41" fontId="23" fillId="0" borderId="19" xfId="1" applyFont="1" applyBorder="1">
      <alignment vertical="center"/>
    </xf>
    <xf numFmtId="41" fontId="21" fillId="0" borderId="18" xfId="1" applyFont="1" applyBorder="1" applyAlignment="1">
      <alignment horizontal="center" vertical="center"/>
    </xf>
    <xf numFmtId="41" fontId="23" fillId="0" borderId="29" xfId="1" applyFont="1" applyBorder="1" applyAlignment="1">
      <alignment horizontal="left" vertical="center"/>
    </xf>
    <xf numFmtId="41" fontId="21" fillId="0" borderId="24" xfId="1" applyFont="1" applyBorder="1" applyAlignment="1">
      <alignment horizontal="right" vertical="center"/>
    </xf>
    <xf numFmtId="41" fontId="23" fillId="0" borderId="2" xfId="1" applyFont="1" applyBorder="1" applyAlignment="1">
      <alignment horizontal="left" vertical="center"/>
    </xf>
    <xf numFmtId="0" fontId="2" fillId="0" borderId="34" xfId="2" applyFont="1" applyBorder="1" applyAlignment="1">
      <alignment horizontal="center" vertical="center"/>
    </xf>
    <xf numFmtId="0" fontId="19" fillId="0" borderId="0" xfId="0" applyFont="1">
      <alignment vertical="center"/>
    </xf>
    <xf numFmtId="178" fontId="19" fillId="0" borderId="0" xfId="0" applyNumberFormat="1" applyFont="1">
      <alignment vertical="center"/>
    </xf>
    <xf numFmtId="41" fontId="19" fillId="0" borderId="0" xfId="0" applyNumberFormat="1" applyFont="1">
      <alignment vertical="center"/>
    </xf>
    <xf numFmtId="0" fontId="2" fillId="0" borderId="18" xfId="2" applyFont="1" applyFill="1" applyBorder="1">
      <alignment vertical="center"/>
    </xf>
    <xf numFmtId="0" fontId="2" fillId="0" borderId="0" xfId="2" applyFont="1" applyFill="1">
      <alignment vertical="center"/>
    </xf>
    <xf numFmtId="41" fontId="2" fillId="0" borderId="0" xfId="3" applyFont="1" applyFill="1">
      <alignment vertical="center"/>
    </xf>
    <xf numFmtId="0" fontId="2" fillId="0" borderId="0" xfId="2" applyFont="1" applyFill="1" applyAlignment="1">
      <alignment horizontal="center" vertical="center"/>
    </xf>
    <xf numFmtId="41" fontId="2" fillId="0" borderId="19" xfId="2" applyNumberFormat="1" applyFont="1" applyFill="1" applyBorder="1">
      <alignment vertical="center"/>
    </xf>
    <xf numFmtId="0" fontId="2" fillId="0" borderId="34" xfId="2" applyFont="1" applyBorder="1" applyAlignment="1">
      <alignment horizontal="center" vertical="center"/>
    </xf>
    <xf numFmtId="41" fontId="2" fillId="0" borderId="18" xfId="1" applyFont="1" applyFill="1" applyBorder="1">
      <alignment vertical="center"/>
    </xf>
    <xf numFmtId="41" fontId="3" fillId="0" borderId="5" xfId="1" applyFont="1" applyFill="1" applyBorder="1">
      <alignment vertical="center"/>
    </xf>
    <xf numFmtId="41" fontId="2" fillId="0" borderId="23" xfId="1" applyFont="1" applyFill="1" applyBorder="1" applyAlignment="1">
      <alignment horizontal="center" vertical="center"/>
    </xf>
    <xf numFmtId="41" fontId="2" fillId="0" borderId="15" xfId="1" applyFont="1" applyBorder="1" applyAlignment="1">
      <alignment horizontal="center" vertical="center"/>
    </xf>
    <xf numFmtId="41" fontId="2" fillId="0" borderId="5" xfId="1" applyFont="1" applyBorder="1" applyAlignment="1">
      <alignment horizontal="center" vertical="center"/>
    </xf>
    <xf numFmtId="41" fontId="19" fillId="0" borderId="0" xfId="1">
      <alignment vertical="center"/>
    </xf>
    <xf numFmtId="0" fontId="2" fillId="0" borderId="14" xfId="2" applyFont="1" applyBorder="1" applyAlignment="1">
      <alignment horizontal="center" vertical="center"/>
    </xf>
    <xf numFmtId="41" fontId="2" fillId="0" borderId="14" xfId="1" applyFont="1" applyBorder="1" applyAlignment="1">
      <alignment horizontal="center" vertical="center"/>
    </xf>
    <xf numFmtId="41" fontId="2" fillId="0" borderId="14" xfId="1" applyFont="1" applyFill="1" applyBorder="1" applyAlignment="1">
      <alignment horizontal="center" vertical="center"/>
    </xf>
    <xf numFmtId="41" fontId="2" fillId="0" borderId="18" xfId="2" applyNumberFormat="1" applyFont="1" applyBorder="1" applyAlignment="1">
      <alignment horizontal="center" vertical="center"/>
    </xf>
    <xf numFmtId="41" fontId="2" fillId="0" borderId="21" xfId="2" applyNumberFormat="1" applyFont="1" applyBorder="1">
      <alignment vertical="center"/>
    </xf>
    <xf numFmtId="0" fontId="2" fillId="0" borderId="18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41" fontId="2" fillId="0" borderId="0" xfId="3" applyFont="1" applyBorder="1">
      <alignment vertical="center"/>
    </xf>
    <xf numFmtId="41" fontId="2" fillId="0" borderId="70" xfId="1" applyFont="1" applyBorder="1" applyAlignment="1">
      <alignment horizontal="center" vertical="center"/>
    </xf>
    <xf numFmtId="41" fontId="2" fillId="0" borderId="71" xfId="1" applyFont="1" applyFill="1" applyBorder="1" applyAlignment="1">
      <alignment horizontal="center" vertical="center"/>
    </xf>
    <xf numFmtId="41" fontId="2" fillId="0" borderId="72" xfId="2" applyNumberFormat="1" applyFont="1" applyBorder="1" applyAlignment="1">
      <alignment horizontal="center" vertical="center"/>
    </xf>
    <xf numFmtId="41" fontId="3" fillId="5" borderId="5" xfId="1" applyFont="1" applyFill="1" applyBorder="1">
      <alignment vertical="center"/>
    </xf>
    <xf numFmtId="41" fontId="2" fillId="0" borderId="5" xfId="1" applyFont="1" applyFill="1" applyBorder="1" applyAlignment="1">
      <alignment horizontal="center" vertical="center"/>
    </xf>
    <xf numFmtId="41" fontId="2" fillId="0" borderId="5" xfId="1" applyFont="1" applyFill="1" applyBorder="1">
      <alignment vertical="center"/>
    </xf>
    <xf numFmtId="41" fontId="2" fillId="0" borderId="20" xfId="1" applyFont="1" applyFill="1" applyBorder="1">
      <alignment vertical="center"/>
    </xf>
    <xf numFmtId="41" fontId="2" fillId="0" borderId="17" xfId="1" applyFont="1" applyFill="1" applyBorder="1">
      <alignment vertical="center"/>
    </xf>
    <xf numFmtId="41" fontId="2" fillId="0" borderId="17" xfId="1" applyFont="1" applyFill="1" applyBorder="1" applyAlignment="1">
      <alignment horizontal="center" vertical="center"/>
    </xf>
    <xf numFmtId="41" fontId="2" fillId="0" borderId="21" xfId="1" applyFont="1" applyFill="1" applyBorder="1">
      <alignment vertical="center"/>
    </xf>
    <xf numFmtId="41" fontId="3" fillId="6" borderId="10" xfId="1" applyFont="1" applyFill="1" applyBorder="1">
      <alignment vertical="center"/>
    </xf>
    <xf numFmtId="41" fontId="3" fillId="6" borderId="15" xfId="1" applyFont="1" applyFill="1" applyBorder="1" applyAlignment="1">
      <alignment horizontal="center" vertical="center"/>
    </xf>
    <xf numFmtId="41" fontId="21" fillId="6" borderId="2" xfId="1" applyFont="1" applyFill="1" applyBorder="1">
      <alignment vertical="center"/>
    </xf>
    <xf numFmtId="41" fontId="21" fillId="6" borderId="1" xfId="1" applyFont="1" applyFill="1" applyBorder="1">
      <alignment vertical="center"/>
    </xf>
    <xf numFmtId="41" fontId="21" fillId="6" borderId="1" xfId="1" applyFont="1" applyFill="1" applyBorder="1" applyAlignment="1">
      <alignment horizontal="center" vertical="center"/>
    </xf>
    <xf numFmtId="41" fontId="21" fillId="6" borderId="3" xfId="1" applyFont="1" applyFill="1" applyBorder="1">
      <alignment vertical="center"/>
    </xf>
    <xf numFmtId="41" fontId="3" fillId="6" borderId="5" xfId="1" applyFont="1" applyFill="1" applyBorder="1">
      <alignment vertical="center"/>
    </xf>
    <xf numFmtId="41" fontId="21" fillId="6" borderId="17" xfId="1" applyFont="1" applyFill="1" applyBorder="1" applyAlignment="1">
      <alignment horizontal="left" vertical="center"/>
    </xf>
    <xf numFmtId="41" fontId="21" fillId="6" borderId="17" xfId="1" applyFont="1" applyFill="1" applyBorder="1">
      <alignment vertical="center"/>
    </xf>
    <xf numFmtId="41" fontId="21" fillId="6" borderId="17" xfId="1" applyFont="1" applyFill="1" applyBorder="1" applyAlignment="1">
      <alignment horizontal="center" vertical="center"/>
    </xf>
    <xf numFmtId="41" fontId="21" fillId="6" borderId="21" xfId="1" applyFont="1" applyFill="1" applyBorder="1">
      <alignment vertical="center"/>
    </xf>
    <xf numFmtId="41" fontId="21" fillId="6" borderId="18" xfId="1" applyFont="1" applyFill="1" applyBorder="1" applyAlignment="1">
      <alignment horizontal="left" vertical="center"/>
    </xf>
    <xf numFmtId="41" fontId="21" fillId="6" borderId="0" xfId="1" applyFont="1" applyFill="1">
      <alignment vertical="center"/>
    </xf>
    <xf numFmtId="41" fontId="21" fillId="6" borderId="0" xfId="1" applyFont="1" applyFill="1" applyAlignment="1">
      <alignment horizontal="center" vertical="center"/>
    </xf>
    <xf numFmtId="41" fontId="21" fillId="6" borderId="19" xfId="1" applyFont="1" applyFill="1" applyBorder="1">
      <alignment vertical="center"/>
    </xf>
    <xf numFmtId="41" fontId="21" fillId="6" borderId="2" xfId="1" applyFont="1" applyFill="1" applyBorder="1" applyAlignment="1">
      <alignment horizontal="center" vertical="center"/>
    </xf>
    <xf numFmtId="41" fontId="23" fillId="6" borderId="3" xfId="1" applyFont="1" applyFill="1" applyBorder="1">
      <alignment vertical="center"/>
    </xf>
    <xf numFmtId="41" fontId="2" fillId="6" borderId="22" xfId="1" applyFont="1" applyFill="1" applyBorder="1" applyAlignment="1">
      <alignment horizontal="center" vertical="center" wrapText="1"/>
    </xf>
    <xf numFmtId="41" fontId="2" fillId="6" borderId="20" xfId="1" applyFont="1" applyFill="1" applyBorder="1" applyAlignment="1">
      <alignment horizontal="center" vertical="center"/>
    </xf>
    <xf numFmtId="41" fontId="3" fillId="6" borderId="5" xfId="1" applyFont="1" applyFill="1" applyBorder="1" applyAlignment="1">
      <alignment horizontal="center" vertical="center"/>
    </xf>
    <xf numFmtId="41" fontId="21" fillId="6" borderId="20" xfId="1" applyFont="1" applyFill="1" applyBorder="1">
      <alignment vertical="center"/>
    </xf>
    <xf numFmtId="41" fontId="2" fillId="6" borderId="2" xfId="1" applyFont="1" applyFill="1" applyBorder="1" applyAlignment="1">
      <alignment horizontal="center" vertical="center"/>
    </xf>
    <xf numFmtId="41" fontId="2" fillId="6" borderId="10" xfId="1" applyFont="1" applyFill="1" applyBorder="1" applyAlignment="1">
      <alignment horizontal="center" vertical="center"/>
    </xf>
    <xf numFmtId="41" fontId="2" fillId="6" borderId="18" xfId="1" applyFont="1" applyFill="1" applyBorder="1" applyAlignment="1">
      <alignment horizontal="left" vertical="center"/>
    </xf>
    <xf numFmtId="41" fontId="2" fillId="6" borderId="17" xfId="1" applyFont="1" applyFill="1" applyBorder="1">
      <alignment vertical="center"/>
    </xf>
    <xf numFmtId="41" fontId="2" fillId="6" borderId="17" xfId="1" applyFont="1" applyFill="1" applyBorder="1" applyAlignment="1">
      <alignment horizontal="center" vertical="center"/>
    </xf>
    <xf numFmtId="41" fontId="2" fillId="6" borderId="21" xfId="1" applyFont="1" applyFill="1" applyBorder="1">
      <alignment vertical="center"/>
    </xf>
    <xf numFmtId="41" fontId="2" fillId="6" borderId="30" xfId="1" applyFont="1" applyFill="1" applyBorder="1" applyAlignment="1">
      <alignment horizontal="center" vertical="center" wrapText="1"/>
    </xf>
    <xf numFmtId="41" fontId="2" fillId="6" borderId="31" xfId="1" applyFont="1" applyFill="1" applyBorder="1" applyAlignment="1">
      <alignment horizontal="center" vertical="center"/>
    </xf>
    <xf numFmtId="41" fontId="2" fillId="6" borderId="12" xfId="1" applyFont="1" applyFill="1" applyBorder="1" applyAlignment="1">
      <alignment horizontal="center" vertical="center"/>
    </xf>
    <xf numFmtId="41" fontId="3" fillId="6" borderId="9" xfId="1" applyFont="1" applyFill="1" applyBorder="1" applyAlignment="1">
      <alignment horizontal="center" vertical="center"/>
    </xf>
    <xf numFmtId="41" fontId="2" fillId="6" borderId="26" xfId="1" applyFont="1" applyFill="1" applyBorder="1">
      <alignment vertical="center"/>
    </xf>
    <xf numFmtId="41" fontId="2" fillId="6" borderId="27" xfId="1" applyFont="1" applyFill="1" applyBorder="1">
      <alignment vertical="center"/>
    </xf>
    <xf numFmtId="41" fontId="2" fillId="6" borderId="27" xfId="1" applyFont="1" applyFill="1" applyBorder="1" applyAlignment="1">
      <alignment horizontal="center" vertical="center"/>
    </xf>
    <xf numFmtId="41" fontId="2" fillId="6" borderId="28" xfId="1" applyFont="1" applyFill="1" applyBorder="1">
      <alignment vertical="center"/>
    </xf>
    <xf numFmtId="41" fontId="2" fillId="6" borderId="20" xfId="1" applyFont="1" applyFill="1" applyBorder="1">
      <alignment vertical="center"/>
    </xf>
    <xf numFmtId="41" fontId="3" fillId="5" borderId="14" xfId="1" applyFont="1" applyFill="1" applyBorder="1">
      <alignment vertical="center"/>
    </xf>
    <xf numFmtId="41" fontId="2" fillId="5" borderId="18" xfId="1" applyFont="1" applyFill="1" applyBorder="1">
      <alignment vertical="center"/>
    </xf>
    <xf numFmtId="41" fontId="2" fillId="5" borderId="0" xfId="1" applyFont="1" applyFill="1">
      <alignment vertical="center"/>
    </xf>
    <xf numFmtId="41" fontId="2" fillId="5" borderId="0" xfId="1" applyFont="1" applyFill="1" applyAlignment="1">
      <alignment horizontal="center" vertical="center"/>
    </xf>
    <xf numFmtId="41" fontId="2" fillId="5" borderId="19" xfId="1" applyFont="1" applyFill="1" applyBorder="1">
      <alignment vertical="center"/>
    </xf>
    <xf numFmtId="0" fontId="2" fillId="5" borderId="6" xfId="2" applyFont="1" applyFill="1" applyBorder="1" applyAlignment="1">
      <alignment horizontal="center" vertical="center"/>
    </xf>
    <xf numFmtId="0" fontId="2" fillId="5" borderId="7" xfId="2" applyFont="1" applyFill="1" applyBorder="1" applyAlignment="1">
      <alignment horizontal="center" vertical="center"/>
    </xf>
    <xf numFmtId="41" fontId="3" fillId="5" borderId="10" xfId="3" applyFont="1" applyFill="1" applyBorder="1">
      <alignment vertical="center"/>
    </xf>
    <xf numFmtId="41" fontId="3" fillId="5" borderId="7" xfId="2" applyNumberFormat="1" applyFont="1" applyFill="1" applyBorder="1">
      <alignment vertical="center"/>
    </xf>
    <xf numFmtId="0" fontId="2" fillId="5" borderId="2" xfId="2" applyFont="1" applyFill="1" applyBorder="1">
      <alignment vertical="center"/>
    </xf>
    <xf numFmtId="0" fontId="2" fillId="5" borderId="1" xfId="2" applyFont="1" applyFill="1" applyBorder="1" applyAlignment="1">
      <alignment horizontal="center" vertical="center"/>
    </xf>
    <xf numFmtId="41" fontId="2" fillId="5" borderId="1" xfId="3" applyFont="1" applyFill="1" applyBorder="1">
      <alignment vertical="center"/>
    </xf>
    <xf numFmtId="41" fontId="2" fillId="5" borderId="3" xfId="2" applyNumberFormat="1" applyFont="1" applyFill="1" applyBorder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22" xfId="4" applyFont="1" applyBorder="1" applyAlignment="1">
      <alignment horizontal="center" vertical="center" wrapText="1"/>
    </xf>
    <xf numFmtId="0" fontId="4" fillId="0" borderId="30" xfId="4" applyFont="1" applyBorder="1" applyAlignment="1">
      <alignment horizontal="center" vertical="center"/>
    </xf>
    <xf numFmtId="0" fontId="13" fillId="3" borderId="46" xfId="4" applyFont="1" applyFill="1" applyBorder="1" applyAlignment="1">
      <alignment horizontal="center" vertical="center"/>
    </xf>
    <xf numFmtId="0" fontId="13" fillId="3" borderId="47" xfId="4" applyFont="1" applyFill="1" applyBorder="1" applyAlignment="1">
      <alignment horizontal="center" vertical="center"/>
    </xf>
    <xf numFmtId="0" fontId="13" fillId="3" borderId="48" xfId="4" applyFont="1" applyFill="1" applyBorder="1" applyAlignment="1">
      <alignment horizontal="center" vertical="center"/>
    </xf>
    <xf numFmtId="0" fontId="14" fillId="0" borderId="49" xfId="4" applyFont="1" applyBorder="1" applyAlignment="1">
      <alignment horizontal="left" vertical="center" wrapText="1"/>
    </xf>
    <xf numFmtId="0" fontId="14" fillId="0" borderId="50" xfId="4" applyFont="1" applyBorder="1" applyAlignment="1">
      <alignment horizontal="left" vertical="center" wrapText="1"/>
    </xf>
    <xf numFmtId="0" fontId="14" fillId="0" borderId="51" xfId="4" applyFont="1" applyBorder="1" applyAlignment="1">
      <alignment horizontal="left" vertical="center" wrapText="1"/>
    </xf>
    <xf numFmtId="0" fontId="14" fillId="0" borderId="52" xfId="4" applyFont="1" applyBorder="1" applyAlignment="1">
      <alignment horizontal="left" vertical="center" wrapText="1"/>
    </xf>
    <xf numFmtId="0" fontId="14" fillId="0" borderId="0" xfId="4" applyFont="1" applyAlignment="1">
      <alignment horizontal="left" vertical="center" wrapText="1"/>
    </xf>
    <xf numFmtId="0" fontId="14" fillId="0" borderId="19" xfId="4" applyFont="1" applyBorder="1" applyAlignment="1">
      <alignment horizontal="left" vertical="center" wrapText="1"/>
    </xf>
    <xf numFmtId="0" fontId="14" fillId="0" borderId="53" xfId="4" applyFont="1" applyBorder="1" applyAlignment="1">
      <alignment horizontal="left" vertical="center" wrapText="1"/>
    </xf>
    <xf numFmtId="0" fontId="14" fillId="0" borderId="54" xfId="4" applyFont="1" applyBorder="1" applyAlignment="1">
      <alignment horizontal="left" vertical="center" wrapText="1"/>
    </xf>
    <xf numFmtId="0" fontId="14" fillId="0" borderId="55" xfId="4" applyFont="1" applyBorder="1" applyAlignment="1">
      <alignment horizontal="left" vertical="center" wrapText="1"/>
    </xf>
    <xf numFmtId="0" fontId="13" fillId="0" borderId="56" xfId="4" applyFont="1" applyBorder="1" applyAlignment="1">
      <alignment horizontal="left" vertical="center"/>
    </xf>
    <xf numFmtId="0" fontId="13" fillId="0" borderId="57" xfId="4" applyFont="1" applyBorder="1" applyAlignment="1">
      <alignment horizontal="left" vertical="center"/>
    </xf>
    <xf numFmtId="0" fontId="13" fillId="0" borderId="58" xfId="4" applyFont="1" applyBorder="1" applyAlignment="1">
      <alignment horizontal="left" vertical="center"/>
    </xf>
    <xf numFmtId="0" fontId="4" fillId="0" borderId="24" xfId="4" applyFont="1" applyBorder="1" applyAlignment="1">
      <alignment horizontal="center" vertical="center" wrapText="1"/>
    </xf>
    <xf numFmtId="0" fontId="4" fillId="0" borderId="25" xfId="4" applyFont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4" fillId="0" borderId="19" xfId="4" applyFont="1" applyBorder="1" applyAlignment="1">
      <alignment horizontal="center" vertical="center" wrapText="1"/>
    </xf>
    <xf numFmtId="0" fontId="4" fillId="0" borderId="27" xfId="4" applyFont="1" applyBorder="1" applyAlignment="1">
      <alignment horizontal="center" vertical="center" wrapText="1"/>
    </xf>
    <xf numFmtId="0" fontId="4" fillId="0" borderId="28" xfId="4" applyFont="1" applyBorder="1" applyAlignment="1">
      <alignment horizontal="center" vertical="center" wrapText="1"/>
    </xf>
    <xf numFmtId="0" fontId="4" fillId="0" borderId="42" xfId="4" applyFont="1" applyBorder="1" applyAlignment="1">
      <alignment horizontal="center" vertical="center"/>
    </xf>
    <xf numFmtId="0" fontId="4" fillId="0" borderId="43" xfId="4" applyFont="1" applyBorder="1" applyAlignment="1">
      <alignment horizontal="center" vertical="center"/>
    </xf>
    <xf numFmtId="41" fontId="4" fillId="0" borderId="15" xfId="3" applyFont="1" applyBorder="1" applyAlignment="1">
      <alignment horizontal="center" vertical="center"/>
    </xf>
    <xf numFmtId="41" fontId="4" fillId="0" borderId="14" xfId="3" applyFont="1" applyBorder="1" applyAlignment="1">
      <alignment horizontal="center" vertical="center"/>
    </xf>
    <xf numFmtId="41" fontId="4" fillId="0" borderId="10" xfId="3" applyFont="1" applyBorder="1" applyAlignment="1">
      <alignment horizontal="center" vertical="center"/>
    </xf>
    <xf numFmtId="0" fontId="13" fillId="0" borderId="59" xfId="4" applyFont="1" applyBorder="1" applyAlignment="1">
      <alignment horizontal="left" vertical="center"/>
    </xf>
    <xf numFmtId="0" fontId="13" fillId="0" borderId="60" xfId="4" applyFont="1" applyBorder="1" applyAlignment="1">
      <alignment horizontal="left" vertical="center"/>
    </xf>
    <xf numFmtId="0" fontId="13" fillId="0" borderId="61" xfId="4" applyFont="1" applyBorder="1" applyAlignment="1">
      <alignment horizontal="left" vertical="center"/>
    </xf>
    <xf numFmtId="176" fontId="4" fillId="0" borderId="62" xfId="3" applyNumberFormat="1" applyFont="1" applyBorder="1" applyAlignment="1">
      <alignment horizontal="center" vertical="center"/>
    </xf>
    <xf numFmtId="176" fontId="4" fillId="0" borderId="63" xfId="3" applyNumberFormat="1" applyFont="1" applyBorder="1" applyAlignment="1">
      <alignment horizontal="center" vertical="center"/>
    </xf>
    <xf numFmtId="176" fontId="4" fillId="0" borderId="16" xfId="3" applyNumberFormat="1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/>
    </xf>
    <xf numFmtId="0" fontId="24" fillId="0" borderId="49" xfId="4" applyFont="1" applyBorder="1" applyAlignment="1">
      <alignment horizontal="left" vertical="center" wrapText="1"/>
    </xf>
    <xf numFmtId="0" fontId="24" fillId="0" borderId="50" xfId="4" applyFont="1" applyBorder="1" applyAlignment="1">
      <alignment horizontal="left" vertical="center" wrapText="1"/>
    </xf>
    <xf numFmtId="0" fontId="24" fillId="0" borderId="51" xfId="4" applyFont="1" applyBorder="1" applyAlignment="1">
      <alignment horizontal="left" vertical="center" wrapText="1"/>
    </xf>
    <xf numFmtId="0" fontId="24" fillId="0" borderId="52" xfId="4" applyFont="1" applyBorder="1" applyAlignment="1">
      <alignment horizontal="left" vertical="center" wrapText="1"/>
    </xf>
    <xf numFmtId="0" fontId="24" fillId="0" borderId="0" xfId="4" applyFont="1" applyAlignment="1">
      <alignment horizontal="left" vertical="center" wrapText="1"/>
    </xf>
    <xf numFmtId="0" fontId="24" fillId="0" borderId="19" xfId="4" applyFont="1" applyBorder="1" applyAlignment="1">
      <alignment horizontal="left" vertical="center" wrapText="1"/>
    </xf>
    <xf numFmtId="0" fontId="24" fillId="0" borderId="64" xfId="4" applyFont="1" applyBorder="1" applyAlignment="1">
      <alignment horizontal="left" vertical="center" wrapText="1"/>
    </xf>
    <xf numFmtId="0" fontId="24" fillId="0" borderId="27" xfId="4" applyFont="1" applyBorder="1" applyAlignment="1">
      <alignment horizontal="left" vertical="center" wrapText="1"/>
    </xf>
    <xf numFmtId="0" fontId="24" fillId="0" borderId="28" xfId="4" applyFont="1" applyBorder="1" applyAlignment="1">
      <alignment horizontal="left" vertical="center" wrapText="1"/>
    </xf>
    <xf numFmtId="0" fontId="4" fillId="2" borderId="22" xfId="4" applyFont="1" applyFill="1" applyBorder="1" applyAlignment="1">
      <alignment horizontal="center" vertical="center"/>
    </xf>
    <xf numFmtId="0" fontId="4" fillId="2" borderId="30" xfId="4" applyFont="1" applyFill="1" applyBorder="1" applyAlignment="1">
      <alignment horizontal="center" vertical="center"/>
    </xf>
    <xf numFmtId="0" fontId="4" fillId="2" borderId="15" xfId="4" applyFont="1" applyFill="1" applyBorder="1" applyAlignment="1">
      <alignment horizontal="center" vertical="center"/>
    </xf>
    <xf numFmtId="0" fontId="4" fillId="2" borderId="12" xfId="4" applyFont="1" applyFill="1" applyBorder="1" applyAlignment="1">
      <alignment horizontal="center" vertical="center"/>
    </xf>
    <xf numFmtId="0" fontId="4" fillId="2" borderId="20" xfId="4" applyFont="1" applyFill="1" applyBorder="1" applyAlignment="1">
      <alignment horizontal="center" vertical="center"/>
    </xf>
    <xf numFmtId="0" fontId="19" fillId="0" borderId="21" xfId="4" applyBorder="1" applyAlignment="1">
      <alignment horizontal="center" vertical="center"/>
    </xf>
    <xf numFmtId="0" fontId="11" fillId="0" borderId="0" xfId="4" applyFont="1" applyAlignment="1">
      <alignment horizontal="center"/>
    </xf>
    <xf numFmtId="0" fontId="1" fillId="0" borderId="41" xfId="4" applyFont="1" applyBorder="1" applyAlignment="1">
      <alignment horizontal="center" vertical="center"/>
    </xf>
    <xf numFmtId="0" fontId="4" fillId="0" borderId="23" xfId="4" applyFont="1" applyBorder="1" applyAlignment="1">
      <alignment horizontal="center" vertical="center"/>
    </xf>
    <xf numFmtId="0" fontId="1" fillId="0" borderId="7" xfId="4" applyFont="1" applyBorder="1" applyAlignment="1">
      <alignment horizontal="center" vertical="center"/>
    </xf>
    <xf numFmtId="0" fontId="5" fillId="0" borderId="27" xfId="4" applyFont="1" applyBorder="1" applyAlignment="1">
      <alignment horizontal="right" vertical="center"/>
    </xf>
    <xf numFmtId="0" fontId="4" fillId="2" borderId="42" xfId="4" applyFont="1" applyFill="1" applyBorder="1" applyAlignment="1">
      <alignment horizontal="center" vertical="center"/>
    </xf>
    <xf numFmtId="0" fontId="4" fillId="2" borderId="43" xfId="4" applyFont="1" applyFill="1" applyBorder="1" applyAlignment="1">
      <alignment horizontal="center" vertical="center"/>
    </xf>
    <xf numFmtId="0" fontId="4" fillId="2" borderId="44" xfId="4" applyFont="1" applyFill="1" applyBorder="1" applyAlignment="1">
      <alignment horizontal="center" vertical="center"/>
    </xf>
    <xf numFmtId="0" fontId="4" fillId="2" borderId="45" xfId="4" applyFont="1" applyFill="1" applyBorder="1" applyAlignment="1">
      <alignment horizontal="center" vertical="center"/>
    </xf>
    <xf numFmtId="0" fontId="19" fillId="0" borderId="43" xfId="4" applyBorder="1" applyAlignment="1">
      <alignment horizontal="center" vertical="center"/>
    </xf>
    <xf numFmtId="0" fontId="19" fillId="0" borderId="45" xfId="4" applyBorder="1" applyAlignment="1">
      <alignment horizontal="center" vertical="center"/>
    </xf>
    <xf numFmtId="0" fontId="4" fillId="2" borderId="29" xfId="4" applyFont="1" applyFill="1" applyBorder="1" applyAlignment="1">
      <alignment horizontal="center" vertical="center"/>
    </xf>
    <xf numFmtId="0" fontId="4" fillId="2" borderId="31" xfId="4" applyFont="1" applyFill="1" applyBorder="1" applyAlignment="1">
      <alignment horizontal="center" vertical="center"/>
    </xf>
    <xf numFmtId="0" fontId="4" fillId="2" borderId="21" xfId="4" applyFont="1" applyFill="1" applyBorder="1" applyAlignment="1">
      <alignment horizontal="center" vertical="center"/>
    </xf>
    <xf numFmtId="0" fontId="12" fillId="0" borderId="27" xfId="4" applyFont="1" applyBorder="1" applyAlignment="1">
      <alignment horizontal="left" vertical="top" wrapText="1"/>
    </xf>
    <xf numFmtId="0" fontId="12" fillId="0" borderId="27" xfId="4" applyFont="1" applyBorder="1" applyAlignment="1">
      <alignment horizontal="left" vertical="top"/>
    </xf>
    <xf numFmtId="0" fontId="1" fillId="0" borderId="27" xfId="4" applyFont="1" applyBorder="1" applyAlignment="1">
      <alignment horizontal="left" vertical="top"/>
    </xf>
    <xf numFmtId="0" fontId="4" fillId="0" borderId="22" xfId="4" applyFont="1" applyBorder="1" applyAlignment="1">
      <alignment horizontal="center" vertical="center"/>
    </xf>
    <xf numFmtId="0" fontId="4" fillId="0" borderId="34" xfId="4" applyFont="1" applyBorder="1" applyAlignment="1">
      <alignment horizontal="center" vertical="center"/>
    </xf>
    <xf numFmtId="0" fontId="4" fillId="0" borderId="41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 vertical="center"/>
    </xf>
    <xf numFmtId="0" fontId="4" fillId="0" borderId="14" xfId="4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/>
    </xf>
    <xf numFmtId="41" fontId="2" fillId="0" borderId="5" xfId="3" applyFont="1" applyBorder="1">
      <alignment vertical="center"/>
    </xf>
    <xf numFmtId="41" fontId="2" fillId="0" borderId="5" xfId="2" applyNumberFormat="1" applyFont="1" applyBorder="1">
      <alignment vertical="center"/>
    </xf>
    <xf numFmtId="0" fontId="2" fillId="0" borderId="5" xfId="2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1" fontId="2" fillId="0" borderId="15" xfId="1" applyFont="1" applyBorder="1" applyAlignment="1">
      <alignment horizontal="center" vertical="center"/>
    </xf>
    <xf numFmtId="41" fontId="2" fillId="0" borderId="14" xfId="1" applyFont="1" applyBorder="1" applyAlignment="1">
      <alignment horizontal="center" vertical="center"/>
    </xf>
    <xf numFmtId="41" fontId="2" fillId="0" borderId="10" xfId="1" applyFont="1" applyBorder="1" applyAlignment="1">
      <alignment horizontal="center" vertical="center"/>
    </xf>
    <xf numFmtId="41" fontId="2" fillId="0" borderId="15" xfId="1" applyFont="1" applyFill="1" applyBorder="1" applyAlignment="1">
      <alignment horizontal="center" vertical="center"/>
    </xf>
    <xf numFmtId="41" fontId="2" fillId="0" borderId="14" xfId="1" applyFont="1" applyFill="1" applyBorder="1" applyAlignment="1">
      <alignment horizontal="center" vertical="center"/>
    </xf>
    <xf numFmtId="41" fontId="2" fillId="0" borderId="10" xfId="1" applyFont="1" applyFill="1" applyBorder="1" applyAlignment="1">
      <alignment horizontal="center" vertical="center"/>
    </xf>
    <xf numFmtId="0" fontId="2" fillId="0" borderId="22" xfId="2" applyFont="1" applyBorder="1" applyAlignment="1">
      <alignment horizontal="center" vertical="center" wrapText="1"/>
    </xf>
    <xf numFmtId="0" fontId="2" fillId="0" borderId="34" xfId="2" applyFont="1" applyBorder="1" applyAlignment="1">
      <alignment horizontal="center" vertical="center" wrapText="1"/>
    </xf>
    <xf numFmtId="0" fontId="2" fillId="0" borderId="15" xfId="2" applyFont="1" applyBorder="1" applyAlignment="1">
      <alignment horizontal="center" vertical="center"/>
    </xf>
    <xf numFmtId="0" fontId="2" fillId="0" borderId="1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18" fillId="0" borderId="27" xfId="0" applyFont="1" applyBorder="1" applyAlignment="1">
      <alignment vertical="center" wrapText="1"/>
    </xf>
    <xf numFmtId="0" fontId="18" fillId="0" borderId="27" xfId="0" applyFont="1" applyBorder="1">
      <alignment vertical="center"/>
    </xf>
    <xf numFmtId="0" fontId="4" fillId="2" borderId="32" xfId="2" applyFont="1" applyFill="1" applyBorder="1" applyAlignment="1">
      <alignment horizontal="center" vertical="center" wrapText="1"/>
    </xf>
    <xf numFmtId="0" fontId="4" fillId="2" borderId="12" xfId="0" applyFont="1" applyFill="1" applyBorder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1" fontId="2" fillId="0" borderId="15" xfId="2" applyNumberFormat="1" applyFont="1" applyBorder="1" applyAlignment="1">
      <alignment horizontal="center" vertical="center"/>
    </xf>
    <xf numFmtId="41" fontId="2" fillId="0" borderId="14" xfId="2" applyNumberFormat="1" applyFont="1" applyBorder="1" applyAlignment="1">
      <alignment horizontal="center" vertical="center"/>
    </xf>
    <xf numFmtId="41" fontId="2" fillId="0" borderId="10" xfId="2" applyNumberFormat="1" applyFont="1" applyBorder="1" applyAlignment="1">
      <alignment horizontal="center" vertical="center"/>
    </xf>
    <xf numFmtId="0" fontId="4" fillId="2" borderId="67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2" fillId="0" borderId="39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34" xfId="2" applyFont="1" applyBorder="1" applyAlignment="1">
      <alignment horizontal="left" vertical="center" wrapText="1"/>
    </xf>
    <xf numFmtId="0" fontId="2" fillId="0" borderId="34" xfId="2" applyFont="1" applyBorder="1" applyAlignment="1">
      <alignment horizontal="left" vertical="center"/>
    </xf>
    <xf numFmtId="0" fontId="2" fillId="0" borderId="41" xfId="2" applyFont="1" applyBorder="1" applyAlignment="1">
      <alignment horizontal="left" vertical="center"/>
    </xf>
    <xf numFmtId="0" fontId="2" fillId="0" borderId="22" xfId="2" applyFont="1" applyBorder="1" applyAlignment="1">
      <alignment horizontal="center" vertical="center"/>
    </xf>
    <xf numFmtId="0" fontId="2" fillId="0" borderId="34" xfId="2" applyFont="1" applyBorder="1" applyAlignment="1">
      <alignment horizontal="center" vertical="center"/>
    </xf>
    <xf numFmtId="0" fontId="4" fillId="2" borderId="65" xfId="2" applyFont="1" applyFill="1" applyBorder="1" applyAlignment="1">
      <alignment horizontal="center" vertical="center" wrapText="1"/>
    </xf>
    <xf numFmtId="0" fontId="4" fillId="2" borderId="44" xfId="2" applyFont="1" applyFill="1" applyBorder="1" applyAlignment="1">
      <alignment horizontal="center" vertical="center" wrapText="1"/>
    </xf>
    <xf numFmtId="0" fontId="4" fillId="2" borderId="66" xfId="2" applyFont="1" applyFill="1" applyBorder="1" applyAlignment="1">
      <alignment horizontal="center" vertical="center" wrapText="1"/>
    </xf>
    <xf numFmtId="0" fontId="4" fillId="2" borderId="31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2" fillId="0" borderId="12" xfId="2" applyFont="1" applyBorder="1" applyAlignment="1">
      <alignment horizontal="center" vertical="center" wrapText="1"/>
    </xf>
    <xf numFmtId="0" fontId="2" fillId="0" borderId="41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41" fontId="2" fillId="0" borderId="12" xfId="2" applyNumberFormat="1" applyFont="1" applyBorder="1" applyAlignment="1">
      <alignment horizontal="center" vertical="center"/>
    </xf>
    <xf numFmtId="41" fontId="2" fillId="0" borderId="12" xfId="1" applyFont="1" applyFill="1" applyBorder="1" applyAlignment="1">
      <alignment horizontal="center" vertical="center"/>
    </xf>
    <xf numFmtId="41" fontId="2" fillId="0" borderId="12" xfId="1" applyFont="1" applyBorder="1" applyAlignment="1">
      <alignment horizontal="center" vertical="center"/>
    </xf>
    <xf numFmtId="41" fontId="2" fillId="0" borderId="18" xfId="2" applyNumberFormat="1" applyFont="1" applyBorder="1" applyAlignment="1">
      <alignment horizontal="center" vertical="center"/>
    </xf>
    <xf numFmtId="41" fontId="2" fillId="0" borderId="2" xfId="2" applyNumberFormat="1" applyFont="1" applyBorder="1" applyAlignment="1">
      <alignment horizontal="center" vertical="center"/>
    </xf>
    <xf numFmtId="41" fontId="2" fillId="0" borderId="29" xfId="1" applyFont="1" applyFill="1" applyBorder="1" applyAlignment="1">
      <alignment horizontal="center" vertical="center"/>
    </xf>
    <xf numFmtId="41" fontId="2" fillId="0" borderId="18" xfId="1" applyFont="1" applyFill="1" applyBorder="1" applyAlignment="1">
      <alignment horizontal="center" vertical="center"/>
    </xf>
    <xf numFmtId="41" fontId="2" fillId="0" borderId="2" xfId="1" applyFont="1" applyFill="1" applyBorder="1" applyAlignment="1">
      <alignment horizontal="center" vertical="center"/>
    </xf>
    <xf numFmtId="0" fontId="4" fillId="0" borderId="68" xfId="4" applyFont="1" applyBorder="1" applyAlignment="1">
      <alignment horizontal="center" vertical="center" wrapText="1"/>
    </xf>
    <xf numFmtId="41" fontId="4" fillId="0" borderId="69" xfId="3" applyFont="1" applyBorder="1" applyAlignment="1">
      <alignment horizontal="center" vertical="center"/>
    </xf>
    <xf numFmtId="41" fontId="4" fillId="0" borderId="44" xfId="3" applyFont="1" applyBorder="1" applyAlignment="1">
      <alignment horizontal="center" vertical="center"/>
    </xf>
    <xf numFmtId="41" fontId="4" fillId="0" borderId="66" xfId="3" applyFont="1" applyBorder="1" applyAlignment="1">
      <alignment horizontal="center" vertical="center"/>
    </xf>
    <xf numFmtId="41" fontId="4" fillId="0" borderId="64" xfId="3" applyFont="1" applyBorder="1" applyAlignment="1">
      <alignment horizontal="center" vertical="center"/>
    </xf>
    <xf numFmtId="41" fontId="4" fillId="0" borderId="27" xfId="3" applyFont="1" applyBorder="1" applyAlignment="1">
      <alignment horizontal="center" vertical="center"/>
    </xf>
    <xf numFmtId="41" fontId="4" fillId="0" borderId="28" xfId="3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2" fillId="0" borderId="29" xfId="1" applyFont="1" applyBorder="1" applyAlignment="1">
      <alignment horizontal="center" vertical="center"/>
    </xf>
    <xf numFmtId="41" fontId="2" fillId="0" borderId="18" xfId="1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4" borderId="15" xfId="1" applyFont="1" applyFill="1" applyBorder="1" applyAlignment="1">
      <alignment horizontal="center" vertical="center"/>
    </xf>
    <xf numFmtId="41" fontId="2" fillId="4" borderId="14" xfId="1" applyFont="1" applyFill="1" applyBorder="1" applyAlignment="1">
      <alignment horizontal="center" vertical="center"/>
    </xf>
    <xf numFmtId="41" fontId="2" fillId="4" borderId="10" xfId="1" applyFont="1" applyFill="1" applyBorder="1" applyAlignment="1">
      <alignment horizontal="center" vertical="center"/>
    </xf>
    <xf numFmtId="41" fontId="2" fillId="0" borderId="15" xfId="1" applyFont="1" applyBorder="1" applyAlignment="1">
      <alignment horizontal="center" vertical="center" wrapText="1"/>
    </xf>
    <xf numFmtId="41" fontId="2" fillId="0" borderId="10" xfId="1" applyFont="1" applyBorder="1" applyAlignment="1">
      <alignment horizontal="center" vertical="center" wrapText="1"/>
    </xf>
    <xf numFmtId="0" fontId="2" fillId="2" borderId="65" xfId="2" applyFont="1" applyFill="1" applyBorder="1" applyAlignment="1">
      <alignment horizontal="center" vertical="center" wrapText="1"/>
    </xf>
    <xf numFmtId="0" fontId="2" fillId="2" borderId="44" xfId="2" applyFont="1" applyFill="1" applyBorder="1" applyAlignment="1">
      <alignment horizontal="center" vertical="center" wrapText="1"/>
    </xf>
    <xf numFmtId="0" fontId="2" fillId="2" borderId="66" xfId="2" applyFont="1" applyFill="1" applyBorder="1" applyAlignment="1">
      <alignment horizontal="center" vertical="center" wrapText="1"/>
    </xf>
    <xf numFmtId="0" fontId="1" fillId="2" borderId="31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8" xfId="0" applyFont="1" applyFill="1" applyBorder="1">
      <alignment vertical="center"/>
    </xf>
    <xf numFmtId="0" fontId="12" fillId="0" borderId="27" xfId="0" applyFont="1" applyBorder="1">
      <alignment vertical="center"/>
    </xf>
    <xf numFmtId="0" fontId="1" fillId="0" borderId="27" xfId="0" applyFont="1" applyBorder="1">
      <alignment vertical="center"/>
    </xf>
    <xf numFmtId="41" fontId="2" fillId="0" borderId="14" xfId="1" applyFont="1" applyBorder="1" applyAlignment="1">
      <alignment horizontal="center" vertical="center" wrapText="1"/>
    </xf>
    <xf numFmtId="0" fontId="2" fillId="2" borderId="67" xfId="2" applyFont="1" applyFill="1" applyBorder="1" applyAlignment="1">
      <alignment horizontal="center" vertical="center"/>
    </xf>
    <xf numFmtId="0" fontId="2" fillId="2" borderId="13" xfId="2" applyFont="1" applyFill="1" applyBorder="1" applyAlignment="1">
      <alignment horizontal="center" vertical="center"/>
    </xf>
    <xf numFmtId="41" fontId="2" fillId="5" borderId="34" xfId="1" applyFont="1" applyFill="1" applyBorder="1" applyAlignment="1">
      <alignment horizontal="center" vertical="center"/>
    </xf>
    <xf numFmtId="41" fontId="2" fillId="5" borderId="14" xfId="1" applyFont="1" applyFill="1" applyBorder="1" applyAlignment="1">
      <alignment horizontal="center" vertical="center"/>
    </xf>
    <xf numFmtId="41" fontId="2" fillId="6" borderId="5" xfId="1" applyFont="1" applyFill="1" applyBorder="1" applyAlignment="1">
      <alignment horizontal="center" vertical="center"/>
    </xf>
    <xf numFmtId="41" fontId="2" fillId="0" borderId="22" xfId="1" applyFont="1" applyBorder="1" applyAlignment="1">
      <alignment horizontal="center" vertical="center" wrapText="1"/>
    </xf>
    <xf numFmtId="41" fontId="2" fillId="0" borderId="34" xfId="1" applyFont="1" applyBorder="1" applyAlignment="1">
      <alignment horizontal="center" vertical="center" wrapText="1"/>
    </xf>
    <xf numFmtId="41" fontId="2" fillId="0" borderId="41" xfId="1" applyFont="1" applyBorder="1" applyAlignment="1">
      <alignment horizontal="center" vertical="center" wrapText="1"/>
    </xf>
    <xf numFmtId="41" fontId="2" fillId="0" borderId="32" xfId="1" applyFont="1" applyBorder="1" applyAlignment="1">
      <alignment horizontal="center" vertical="center" wrapText="1"/>
    </xf>
    <xf numFmtId="0" fontId="2" fillId="2" borderId="32" xfId="2" applyFont="1" applyFill="1" applyBorder="1" applyAlignment="1">
      <alignment horizontal="center" vertical="center" wrapText="1"/>
    </xf>
    <xf numFmtId="0" fontId="1" fillId="2" borderId="12" xfId="0" applyFont="1" applyFill="1" applyBorder="1">
      <alignment vertical="center"/>
    </xf>
    <xf numFmtId="41" fontId="6" fillId="0" borderId="0" xfId="1" applyFont="1" applyAlignment="1">
      <alignment horizontal="left" vertical="center" wrapText="1"/>
    </xf>
    <xf numFmtId="41" fontId="19" fillId="0" borderId="0" xfId="1" applyAlignment="1">
      <alignment horizontal="left" vertical="center"/>
    </xf>
    <xf numFmtId="41" fontId="6" fillId="0" borderId="0" xfId="1" applyFont="1" applyAlignment="1">
      <alignment horizontal="left" vertical="center"/>
    </xf>
    <xf numFmtId="41" fontId="6" fillId="0" borderId="0" xfId="1" applyFont="1">
      <alignment vertical="center"/>
    </xf>
    <xf numFmtId="41" fontId="19" fillId="0" borderId="0" xfId="1">
      <alignment vertical="center"/>
    </xf>
    <xf numFmtId="41" fontId="2" fillId="6" borderId="10" xfId="1" applyFont="1" applyFill="1" applyBorder="1" applyAlignment="1">
      <alignment horizontal="center" vertical="center"/>
    </xf>
    <xf numFmtId="41" fontId="2" fillId="6" borderId="20" xfId="1" applyFont="1" applyFill="1" applyBorder="1" applyAlignment="1">
      <alignment horizontal="center" vertical="center"/>
    </xf>
    <xf numFmtId="41" fontId="3" fillId="6" borderId="14" xfId="1" applyFont="1" applyFill="1" applyBorder="1" applyAlignment="1">
      <alignment horizontal="center" vertical="center"/>
    </xf>
    <xf numFmtId="41" fontId="3" fillId="6" borderId="10" xfId="1" applyFont="1" applyFill="1" applyBorder="1" applyAlignment="1">
      <alignment horizontal="center" vertical="center"/>
    </xf>
    <xf numFmtId="41" fontId="2" fillId="6" borderId="22" xfId="1" applyFont="1" applyFill="1" applyBorder="1" applyAlignment="1">
      <alignment horizontal="center" vertical="center" wrapText="1"/>
    </xf>
    <xf numFmtId="41" fontId="2" fillId="6" borderId="34" xfId="1" applyFont="1" applyFill="1" applyBorder="1" applyAlignment="1">
      <alignment horizontal="center" vertical="center" wrapText="1"/>
    </xf>
    <xf numFmtId="41" fontId="2" fillId="6" borderId="41" xfId="1" applyFont="1" applyFill="1" applyBorder="1" applyAlignment="1">
      <alignment horizontal="center" vertical="center" wrapText="1"/>
    </xf>
    <xf numFmtId="41" fontId="2" fillId="6" borderId="14" xfId="1" applyFont="1" applyFill="1" applyBorder="1" applyAlignment="1">
      <alignment horizontal="center" vertical="center"/>
    </xf>
    <xf numFmtId="0" fontId="2" fillId="0" borderId="73" xfId="2" applyFont="1" applyBorder="1" applyAlignment="1">
      <alignment horizontal="left" vertical="center"/>
    </xf>
    <xf numFmtId="0" fontId="2" fillId="0" borderId="43" xfId="2" applyFont="1" applyBorder="1" applyAlignment="1">
      <alignment horizontal="center" vertical="center"/>
    </xf>
    <xf numFmtId="41" fontId="2" fillId="0" borderId="43" xfId="3" applyFont="1" applyBorder="1">
      <alignment vertical="center"/>
    </xf>
    <xf numFmtId="41" fontId="2" fillId="0" borderId="45" xfId="2" applyNumberFormat="1" applyFont="1" applyBorder="1">
      <alignment vertical="center"/>
    </xf>
  </cellXfs>
  <cellStyles count="5">
    <cellStyle name="쉼표 [0]" xfId="1" builtinId="6"/>
    <cellStyle name="쉼표 [0] 2" xfId="3" xr:uid="{00000000-0005-0000-0000-000001000000}"/>
    <cellStyle name="표준" xfId="0" builtinId="0"/>
    <cellStyle name="표준 2" xfId="2" xr:uid="{00000000-0005-0000-0000-000003000000}"/>
    <cellStyle name="표준 3" xfId="4" xr:uid="{00000000-0005-0000-0000-000004000000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Medium9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6:M21"/>
  <sheetViews>
    <sheetView view="pageBreakPreview" zoomScaleNormal="100" zoomScaleSheetLayoutView="100" workbookViewId="0">
      <selection activeCell="A7" sqref="A7"/>
    </sheetView>
  </sheetViews>
  <sheetFormatPr defaultColWidth="9" defaultRowHeight="16.5" x14ac:dyDescent="0.3"/>
  <sheetData>
    <row r="6" spans="1:13" ht="39" x14ac:dyDescent="0.3">
      <c r="A6" s="256" t="s">
        <v>291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</row>
    <row r="15" spans="1:13" ht="20.25" x14ac:dyDescent="0.3">
      <c r="A15" s="258" t="s">
        <v>290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258"/>
      <c r="M15" s="258"/>
    </row>
    <row r="21" spans="1:13" ht="31.5" x14ac:dyDescent="0.3">
      <c r="A21" s="257" t="s">
        <v>25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</row>
  </sheetData>
  <mergeCells count="3">
    <mergeCell ref="A6:M6"/>
    <mergeCell ref="A21:M21"/>
    <mergeCell ref="A15:M15"/>
  </mergeCells>
  <phoneticPr fontId="20" type="noConversion"/>
  <pageMargins left="0.7086111307144165" right="0.7086111307144165" top="0.74750000238418579" bottom="0.74750000238418579" header="0.31486111879348755" footer="0.3148611187934875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47"/>
  <sheetViews>
    <sheetView zoomScaleNormal="100" zoomScaleSheetLayoutView="100" workbookViewId="0">
      <selection activeCell="K14" sqref="K14"/>
    </sheetView>
  </sheetViews>
  <sheetFormatPr defaultColWidth="9" defaultRowHeight="16.5" x14ac:dyDescent="0.3"/>
  <cols>
    <col min="1" max="1" width="3.125" style="91" customWidth="1"/>
    <col min="2" max="2" width="14.125" style="91" customWidth="1"/>
    <col min="3" max="3" width="13.625" style="91" customWidth="1"/>
    <col min="4" max="4" width="9.125" style="91" customWidth="1"/>
    <col min="5" max="5" width="9.375" style="91" customWidth="1"/>
    <col min="6" max="6" width="8.375" style="91" customWidth="1"/>
    <col min="7" max="7" width="8.375" style="91" bestFit="1" customWidth="1"/>
    <col min="8" max="8" width="12.625" style="91" customWidth="1"/>
    <col min="9" max="9" width="12.875" style="91" customWidth="1"/>
    <col min="10" max="11" width="9.125" style="91" customWidth="1"/>
    <col min="12" max="12" width="8.125" style="91" customWidth="1"/>
    <col min="13" max="13" width="8.375" style="91" bestFit="1" customWidth="1"/>
    <col min="14" max="16" width="9" style="91"/>
    <col min="17" max="17" width="46.125" style="91" customWidth="1"/>
    <col min="18" max="16384" width="9" style="91"/>
  </cols>
  <sheetData>
    <row r="1" spans="2:18" s="110" customFormat="1" ht="39.950000000000003" customHeight="1" x14ac:dyDescent="0.25">
      <c r="B1" s="310" t="s">
        <v>268</v>
      </c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111"/>
    </row>
    <row r="2" spans="2:18" x14ac:dyDescent="0.3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2:18" ht="27" customHeight="1" x14ac:dyDescent="0.3">
      <c r="B3" s="324" t="s">
        <v>269</v>
      </c>
      <c r="C3" s="325"/>
      <c r="D3" s="325"/>
      <c r="E3" s="325"/>
      <c r="F3" s="325"/>
      <c r="G3" s="325"/>
      <c r="H3" s="326"/>
      <c r="I3" s="326"/>
      <c r="J3" s="108"/>
      <c r="K3" s="314" t="s">
        <v>153</v>
      </c>
      <c r="L3" s="314"/>
      <c r="M3" s="314"/>
    </row>
    <row r="4" spans="2:18" s="93" customFormat="1" ht="27" customHeight="1" x14ac:dyDescent="0.3">
      <c r="B4" s="315" t="s">
        <v>150</v>
      </c>
      <c r="C4" s="316"/>
      <c r="D4" s="317"/>
      <c r="E4" s="317"/>
      <c r="F4" s="316"/>
      <c r="G4" s="318"/>
      <c r="H4" s="315" t="s">
        <v>178</v>
      </c>
      <c r="I4" s="319"/>
      <c r="J4" s="319"/>
      <c r="K4" s="319"/>
      <c r="L4" s="319"/>
      <c r="M4" s="320"/>
    </row>
    <row r="5" spans="2:18" s="93" customFormat="1" ht="35.1" customHeight="1" x14ac:dyDescent="0.3">
      <c r="B5" s="304" t="s">
        <v>79</v>
      </c>
      <c r="C5" s="321" t="s">
        <v>100</v>
      </c>
      <c r="D5" s="107" t="s">
        <v>261</v>
      </c>
      <c r="E5" s="107" t="s">
        <v>275</v>
      </c>
      <c r="F5" s="308" t="s">
        <v>68</v>
      </c>
      <c r="G5" s="323"/>
      <c r="H5" s="304" t="s">
        <v>79</v>
      </c>
      <c r="I5" s="306" t="s">
        <v>100</v>
      </c>
      <c r="J5" s="107" t="s">
        <v>261</v>
      </c>
      <c r="K5" s="107" t="s">
        <v>275</v>
      </c>
      <c r="L5" s="308" t="s">
        <v>68</v>
      </c>
      <c r="M5" s="309"/>
      <c r="N5" s="261" t="s">
        <v>140</v>
      </c>
      <c r="O5" s="262"/>
      <c r="P5" s="262"/>
      <c r="Q5" s="263"/>
    </row>
    <row r="6" spans="2:18" s="93" customFormat="1" ht="24.95" customHeight="1" x14ac:dyDescent="0.3">
      <c r="B6" s="305"/>
      <c r="C6" s="322"/>
      <c r="D6" s="106" t="s">
        <v>274</v>
      </c>
      <c r="E6" s="106" t="s">
        <v>114</v>
      </c>
      <c r="F6" s="105" t="s">
        <v>159</v>
      </c>
      <c r="G6" s="104" t="s">
        <v>11</v>
      </c>
      <c r="H6" s="305"/>
      <c r="I6" s="307"/>
      <c r="J6" s="106" t="s">
        <v>116</v>
      </c>
      <c r="K6" s="106" t="s">
        <v>114</v>
      </c>
      <c r="L6" s="105" t="s">
        <v>159</v>
      </c>
      <c r="M6" s="104" t="s">
        <v>11</v>
      </c>
      <c r="N6" s="287" t="s">
        <v>160</v>
      </c>
      <c r="O6" s="288"/>
      <c r="P6" s="288"/>
      <c r="Q6" s="289"/>
    </row>
    <row r="7" spans="2:18" s="93" customFormat="1" ht="32.1" customHeight="1" x14ac:dyDescent="0.3">
      <c r="B7" s="282" t="s">
        <v>148</v>
      </c>
      <c r="C7" s="283"/>
      <c r="D7" s="80">
        <v>588794</v>
      </c>
      <c r="E7" s="80">
        <v>651196</v>
      </c>
      <c r="F7" s="80">
        <f>E7-D7</f>
        <v>62402</v>
      </c>
      <c r="G7" s="81">
        <f>F7/E7*100</f>
        <v>9.5826755692602532</v>
      </c>
      <c r="H7" s="283" t="s">
        <v>148</v>
      </c>
      <c r="I7" s="283"/>
      <c r="J7" s="17">
        <v>588794</v>
      </c>
      <c r="K7" s="17">
        <v>651196</v>
      </c>
      <c r="L7" s="16">
        <f t="shared" ref="L7:L17" si="0">K7-J7</f>
        <v>62402</v>
      </c>
      <c r="M7" s="24">
        <f t="shared" ref="M7:M17" si="1">L7/K7*100</f>
        <v>9.5826755692602532</v>
      </c>
      <c r="N7" s="264" t="s">
        <v>294</v>
      </c>
      <c r="O7" s="265"/>
      <c r="P7" s="265"/>
      <c r="Q7" s="266"/>
    </row>
    <row r="8" spans="2:18" s="93" customFormat="1" ht="24.75" customHeight="1" x14ac:dyDescent="0.3">
      <c r="B8" s="259" t="s">
        <v>61</v>
      </c>
      <c r="C8" s="101" t="s">
        <v>156</v>
      </c>
      <c r="D8" s="16">
        <v>46405</v>
      </c>
      <c r="E8" s="16">
        <v>48961</v>
      </c>
      <c r="F8" s="16">
        <f>E8-D8</f>
        <v>2556</v>
      </c>
      <c r="G8" s="24">
        <f>F8/E8*100</f>
        <v>5.2204816078102976</v>
      </c>
      <c r="H8" s="116"/>
      <c r="I8" s="103" t="s">
        <v>93</v>
      </c>
      <c r="J8" s="18">
        <v>440293</v>
      </c>
      <c r="K8" s="18">
        <v>491135</v>
      </c>
      <c r="L8" s="16">
        <f t="shared" si="0"/>
        <v>50842</v>
      </c>
      <c r="M8" s="24">
        <f t="shared" si="1"/>
        <v>10.351939894326408</v>
      </c>
      <c r="N8" s="267"/>
      <c r="O8" s="268"/>
      <c r="P8" s="268"/>
      <c r="Q8" s="269"/>
    </row>
    <row r="9" spans="2:18" s="93" customFormat="1" ht="29.25" customHeight="1" x14ac:dyDescent="0.3">
      <c r="B9" s="311"/>
      <c r="C9" s="101" t="s">
        <v>146</v>
      </c>
      <c r="D9" s="18">
        <v>44116</v>
      </c>
      <c r="E9" s="18">
        <v>55504</v>
      </c>
      <c r="F9" s="16">
        <f>E9-D9</f>
        <v>11388</v>
      </c>
      <c r="G9" s="24">
        <f>F9/E9*100</f>
        <v>20.51744018449121</v>
      </c>
      <c r="H9" s="117" t="s">
        <v>78</v>
      </c>
      <c r="I9" s="102" t="s">
        <v>154</v>
      </c>
      <c r="J9" s="18">
        <v>3000</v>
      </c>
      <c r="K9" s="18">
        <v>3140</v>
      </c>
      <c r="L9" s="16">
        <f t="shared" si="0"/>
        <v>140</v>
      </c>
      <c r="M9" s="24">
        <f t="shared" si="1"/>
        <v>4.4585987261146496</v>
      </c>
      <c r="N9" s="267"/>
      <c r="O9" s="268"/>
      <c r="P9" s="268"/>
      <c r="Q9" s="269"/>
    </row>
    <row r="10" spans="2:18" s="93" customFormat="1" ht="27" customHeight="1" x14ac:dyDescent="0.3">
      <c r="B10" s="327" t="s">
        <v>138</v>
      </c>
      <c r="C10" s="330" t="s">
        <v>184</v>
      </c>
      <c r="D10" s="284">
        <v>127350</v>
      </c>
      <c r="E10" s="284">
        <v>131350</v>
      </c>
      <c r="F10" s="284">
        <f>E10-D10</f>
        <v>4000</v>
      </c>
      <c r="G10" s="290">
        <f>F10/E10*100</f>
        <v>3.0452988199467073</v>
      </c>
      <c r="H10" s="118"/>
      <c r="I10" s="102" t="s">
        <v>83</v>
      </c>
      <c r="J10" s="16">
        <v>45542</v>
      </c>
      <c r="K10" s="16">
        <v>46542</v>
      </c>
      <c r="L10" s="16">
        <f t="shared" si="0"/>
        <v>1000</v>
      </c>
      <c r="M10" s="24">
        <f t="shared" si="1"/>
        <v>2.1485969661810835</v>
      </c>
      <c r="N10" s="267"/>
      <c r="O10" s="268"/>
      <c r="P10" s="268"/>
      <c r="Q10" s="269"/>
    </row>
    <row r="11" spans="2:18" s="93" customFormat="1" ht="28.5" customHeight="1" x14ac:dyDescent="0.3">
      <c r="B11" s="328"/>
      <c r="C11" s="331"/>
      <c r="D11" s="285"/>
      <c r="E11" s="285"/>
      <c r="F11" s="285"/>
      <c r="G11" s="291"/>
      <c r="H11" s="119" t="s">
        <v>145</v>
      </c>
      <c r="I11" s="102" t="s">
        <v>103</v>
      </c>
      <c r="J11" s="16">
        <v>11640</v>
      </c>
      <c r="K11" s="16">
        <v>11640</v>
      </c>
      <c r="L11" s="16">
        <f t="shared" si="0"/>
        <v>0</v>
      </c>
      <c r="M11" s="24">
        <f t="shared" si="1"/>
        <v>0</v>
      </c>
      <c r="N11" s="267"/>
      <c r="O11" s="268"/>
      <c r="P11" s="268"/>
      <c r="Q11" s="269"/>
    </row>
    <row r="12" spans="2:18" s="93" customFormat="1" ht="27.6" customHeight="1" x14ac:dyDescent="0.3">
      <c r="B12" s="328"/>
      <c r="C12" s="331"/>
      <c r="D12" s="285"/>
      <c r="E12" s="285"/>
      <c r="F12" s="285"/>
      <c r="G12" s="291"/>
      <c r="H12" s="312" t="s">
        <v>97</v>
      </c>
      <c r="I12" s="97" t="s">
        <v>83</v>
      </c>
      <c r="J12" s="16">
        <v>56076</v>
      </c>
      <c r="K12" s="16">
        <v>67464</v>
      </c>
      <c r="L12" s="16">
        <f t="shared" si="0"/>
        <v>11388</v>
      </c>
      <c r="M12" s="24">
        <f t="shared" si="1"/>
        <v>16.880113838491638</v>
      </c>
      <c r="N12" s="267"/>
      <c r="O12" s="268"/>
      <c r="P12" s="268"/>
      <c r="Q12" s="269"/>
    </row>
    <row r="13" spans="2:18" s="93" customFormat="1" ht="27.6" customHeight="1" x14ac:dyDescent="0.3">
      <c r="B13" s="329"/>
      <c r="C13" s="332"/>
      <c r="D13" s="286"/>
      <c r="E13" s="286"/>
      <c r="F13" s="286"/>
      <c r="G13" s="292"/>
      <c r="H13" s="313"/>
      <c r="I13" s="102" t="s">
        <v>97</v>
      </c>
      <c r="J13" s="16">
        <v>30893</v>
      </c>
      <c r="K13" s="16">
        <v>29923</v>
      </c>
      <c r="L13" s="16">
        <f t="shared" si="0"/>
        <v>-970</v>
      </c>
      <c r="M13" s="24">
        <f t="shared" si="1"/>
        <v>-3.2416535775156232</v>
      </c>
      <c r="N13" s="270"/>
      <c r="O13" s="271"/>
      <c r="P13" s="271"/>
      <c r="Q13" s="272"/>
    </row>
    <row r="14" spans="2:18" s="93" customFormat="1" ht="32.1" customHeight="1" x14ac:dyDescent="0.3">
      <c r="B14" s="98" t="s">
        <v>147</v>
      </c>
      <c r="C14" s="101" t="s">
        <v>57</v>
      </c>
      <c r="D14" s="16">
        <v>1100</v>
      </c>
      <c r="E14" s="16">
        <v>1100</v>
      </c>
      <c r="F14" s="16">
        <f>E14-D14</f>
        <v>0</v>
      </c>
      <c r="G14" s="24">
        <f>F14/E14*100</f>
        <v>0</v>
      </c>
      <c r="H14" s="120" t="s">
        <v>102</v>
      </c>
      <c r="I14" s="102" t="s">
        <v>102</v>
      </c>
      <c r="J14" s="16">
        <v>50</v>
      </c>
      <c r="K14" s="16">
        <v>52</v>
      </c>
      <c r="L14" s="16">
        <f t="shared" si="0"/>
        <v>2</v>
      </c>
      <c r="M14" s="24">
        <f t="shared" si="1"/>
        <v>3.8461538461538463</v>
      </c>
      <c r="N14" s="273" t="s">
        <v>183</v>
      </c>
      <c r="O14" s="274"/>
      <c r="P14" s="274"/>
      <c r="Q14" s="275"/>
    </row>
    <row r="15" spans="2:18" s="93" customFormat="1" ht="32.450000000000003" customHeight="1" x14ac:dyDescent="0.3">
      <c r="B15" s="98" t="s">
        <v>164</v>
      </c>
      <c r="C15" s="101" t="s">
        <v>62</v>
      </c>
      <c r="D15" s="18">
        <v>333865</v>
      </c>
      <c r="E15" s="18">
        <v>355637</v>
      </c>
      <c r="F15" s="16">
        <f t="shared" ref="F15:F18" si="2">E15-D15</f>
        <v>21772</v>
      </c>
      <c r="G15" s="24">
        <f t="shared" ref="G15:G18" si="3">F15/E15*100</f>
        <v>6.1219726856316976</v>
      </c>
      <c r="H15" s="117" t="s">
        <v>63</v>
      </c>
      <c r="I15" s="100" t="s">
        <v>63</v>
      </c>
      <c r="J15" s="16">
        <v>300</v>
      </c>
      <c r="K15" s="16">
        <v>300</v>
      </c>
      <c r="L15" s="16">
        <f t="shared" si="0"/>
        <v>0</v>
      </c>
      <c r="M15" s="24">
        <f t="shared" si="1"/>
        <v>0</v>
      </c>
      <c r="N15" s="295" t="s">
        <v>292</v>
      </c>
      <c r="O15" s="296"/>
      <c r="P15" s="296"/>
      <c r="Q15" s="297"/>
    </row>
    <row r="16" spans="2:18" s="93" customFormat="1" ht="32.1" customHeight="1" x14ac:dyDescent="0.3">
      <c r="B16" s="99" t="s">
        <v>96</v>
      </c>
      <c r="C16" s="94" t="s">
        <v>136</v>
      </c>
      <c r="D16" s="20">
        <v>0</v>
      </c>
      <c r="E16" s="20">
        <v>0</v>
      </c>
      <c r="F16" s="16">
        <f t="shared" si="2"/>
        <v>0</v>
      </c>
      <c r="G16" s="24">
        <v>0</v>
      </c>
      <c r="H16" s="293" t="s">
        <v>53</v>
      </c>
      <c r="I16" s="97" t="s">
        <v>139</v>
      </c>
      <c r="J16" s="19">
        <v>500</v>
      </c>
      <c r="K16" s="19">
        <v>500</v>
      </c>
      <c r="L16" s="16">
        <f t="shared" si="0"/>
        <v>0</v>
      </c>
      <c r="M16" s="24">
        <f t="shared" si="1"/>
        <v>0</v>
      </c>
      <c r="N16" s="298"/>
      <c r="O16" s="299"/>
      <c r="P16" s="299"/>
      <c r="Q16" s="300"/>
      <c r="R16" s="10"/>
    </row>
    <row r="17" spans="2:17" s="93" customFormat="1" ht="29.25" customHeight="1" x14ac:dyDescent="0.3">
      <c r="B17" s="95" t="s">
        <v>99</v>
      </c>
      <c r="C17" s="94" t="s">
        <v>144</v>
      </c>
      <c r="D17" s="18">
        <v>7021</v>
      </c>
      <c r="E17" s="18">
        <v>17970</v>
      </c>
      <c r="F17" s="16">
        <f t="shared" si="2"/>
        <v>10949</v>
      </c>
      <c r="G17" s="24">
        <f>F17/E17*100</f>
        <v>60.929326655537011</v>
      </c>
      <c r="H17" s="294"/>
      <c r="I17" s="96" t="s">
        <v>66</v>
      </c>
      <c r="J17" s="20">
        <v>500</v>
      </c>
      <c r="K17" s="20">
        <v>500</v>
      </c>
      <c r="L17" s="16">
        <f t="shared" si="0"/>
        <v>0</v>
      </c>
      <c r="M17" s="24">
        <f t="shared" si="1"/>
        <v>0</v>
      </c>
      <c r="N17" s="298"/>
      <c r="O17" s="299"/>
      <c r="P17" s="299"/>
      <c r="Q17" s="300"/>
    </row>
    <row r="18" spans="2:17" s="93" customFormat="1" ht="28.5" customHeight="1" x14ac:dyDescent="0.3">
      <c r="B18" s="95" t="s">
        <v>56</v>
      </c>
      <c r="C18" s="94" t="s">
        <v>56</v>
      </c>
      <c r="D18" s="20">
        <v>28937</v>
      </c>
      <c r="E18" s="20">
        <v>40674</v>
      </c>
      <c r="F18" s="16">
        <f t="shared" si="2"/>
        <v>11737</v>
      </c>
      <c r="G18" s="24">
        <f t="shared" si="3"/>
        <v>28.856271819835765</v>
      </c>
      <c r="H18" s="276"/>
      <c r="I18" s="276"/>
      <c r="J18" s="276"/>
      <c r="K18" s="276"/>
      <c r="L18" s="276"/>
      <c r="M18" s="277"/>
      <c r="N18" s="298"/>
      <c r="O18" s="299"/>
      <c r="P18" s="299"/>
      <c r="Q18" s="300"/>
    </row>
    <row r="19" spans="2:17" s="93" customFormat="1" ht="26.1" customHeight="1" x14ac:dyDescent="0.3">
      <c r="B19" s="259" t="s">
        <v>293</v>
      </c>
      <c r="C19" s="97" t="s">
        <v>276</v>
      </c>
      <c r="D19" s="18"/>
      <c r="E19" s="18">
        <v>5420</v>
      </c>
      <c r="F19" s="18"/>
      <c r="G19" s="121"/>
      <c r="H19" s="278"/>
      <c r="I19" s="278"/>
      <c r="J19" s="278"/>
      <c r="K19" s="278"/>
      <c r="L19" s="278"/>
      <c r="M19" s="279"/>
      <c r="N19" s="298"/>
      <c r="O19" s="299"/>
      <c r="P19" s="299"/>
      <c r="Q19" s="300"/>
    </row>
    <row r="20" spans="2:17" s="93" customFormat="1" ht="26.1" customHeight="1" x14ac:dyDescent="0.3">
      <c r="B20" s="260"/>
      <c r="C20" s="112" t="s">
        <v>277</v>
      </c>
      <c r="D20" s="122"/>
      <c r="E20" s="122">
        <v>1673</v>
      </c>
      <c r="F20" s="122"/>
      <c r="G20" s="123"/>
      <c r="H20" s="280"/>
      <c r="I20" s="280"/>
      <c r="J20" s="280"/>
      <c r="K20" s="280"/>
      <c r="L20" s="280"/>
      <c r="M20" s="281"/>
      <c r="N20" s="301"/>
      <c r="O20" s="302"/>
      <c r="P20" s="302"/>
      <c r="Q20" s="303"/>
    </row>
    <row r="21" spans="2:17" ht="17.25" customHeight="1" x14ac:dyDescent="0.3">
      <c r="B21" s="92"/>
      <c r="C21" s="92"/>
      <c r="D21" s="92"/>
      <c r="E21" s="92"/>
      <c r="F21" s="92"/>
      <c r="G21" s="92"/>
    </row>
    <row r="27" spans="2:17" ht="16.5" customHeight="1" x14ac:dyDescent="0.3"/>
    <row r="28" spans="2:17" ht="16.5" customHeight="1" x14ac:dyDescent="0.3"/>
    <row r="31" spans="2:17" ht="17.25" customHeight="1" x14ac:dyDescent="0.3"/>
    <row r="34" ht="17.25" customHeight="1" x14ac:dyDescent="0.3"/>
    <row r="35" ht="16.5" customHeight="1" x14ac:dyDescent="0.3"/>
    <row r="36" ht="16.5" customHeight="1" x14ac:dyDescent="0.3"/>
    <row r="37" ht="16.5" customHeight="1" x14ac:dyDescent="0.3"/>
    <row r="39" ht="16.5" customHeight="1" x14ac:dyDescent="0.3"/>
    <row r="40" ht="17.25" customHeight="1" x14ac:dyDescent="0.3"/>
    <row r="41" ht="16.5" customHeight="1" x14ac:dyDescent="0.3"/>
    <row r="42" ht="16.5" customHeight="1" x14ac:dyDescent="0.3"/>
    <row r="43" ht="16.5" customHeight="1" x14ac:dyDescent="0.3"/>
    <row r="44" ht="16.5" customHeight="1" x14ac:dyDescent="0.3"/>
    <row r="45" ht="16.5" customHeight="1" x14ac:dyDescent="0.3"/>
    <row r="46" ht="16.5" customHeight="1" x14ac:dyDescent="0.3"/>
    <row r="47" ht="16.5" customHeight="1" x14ac:dyDescent="0.3"/>
  </sheetData>
  <mergeCells count="29">
    <mergeCell ref="B1:M1"/>
    <mergeCell ref="B8:B9"/>
    <mergeCell ref="H12:H13"/>
    <mergeCell ref="K3:M3"/>
    <mergeCell ref="B4:G4"/>
    <mergeCell ref="H4:M4"/>
    <mergeCell ref="B5:B6"/>
    <mergeCell ref="C5:C6"/>
    <mergeCell ref="F5:G5"/>
    <mergeCell ref="B3:I3"/>
    <mergeCell ref="B10:B13"/>
    <mergeCell ref="C10:C13"/>
    <mergeCell ref="E10:E13"/>
    <mergeCell ref="B19:B20"/>
    <mergeCell ref="N5:Q5"/>
    <mergeCell ref="N7:Q13"/>
    <mergeCell ref="N14:Q14"/>
    <mergeCell ref="H18:M20"/>
    <mergeCell ref="B7:C7"/>
    <mergeCell ref="H7:I7"/>
    <mergeCell ref="D10:D13"/>
    <mergeCell ref="N6:Q6"/>
    <mergeCell ref="G10:G13"/>
    <mergeCell ref="H16:H17"/>
    <mergeCell ref="N15:Q20"/>
    <mergeCell ref="F10:F13"/>
    <mergeCell ref="H5:H6"/>
    <mergeCell ref="I5:I6"/>
    <mergeCell ref="L5:M5"/>
  </mergeCells>
  <phoneticPr fontId="20" type="noConversion"/>
  <pageMargins left="0.57999999999999996" right="0.43291667103767395" top="0.74750000238418579" bottom="0.74750000238418579" header="0.31486111879348755" footer="0.31486111879348755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H100"/>
  <sheetViews>
    <sheetView zoomScaleNormal="100" zoomScaleSheetLayoutView="115" workbookViewId="0">
      <selection activeCell="H13" sqref="H13"/>
    </sheetView>
  </sheetViews>
  <sheetFormatPr defaultColWidth="9" defaultRowHeight="16.5" x14ac:dyDescent="0.3"/>
  <cols>
    <col min="1" max="1" width="1.625" customWidth="1"/>
    <col min="2" max="2" width="22.5" style="1" customWidth="1"/>
    <col min="3" max="3" width="9" style="1" bestFit="1" customWidth="1"/>
    <col min="4" max="4" width="12.125" style="1" customWidth="1"/>
    <col min="5" max="5" width="9.625" style="8" bestFit="1" customWidth="1"/>
    <col min="6" max="6" width="9.125" style="8" customWidth="1"/>
    <col min="7" max="7" width="9.625" style="1" customWidth="1"/>
    <col min="8" max="8" width="19.625" style="25" bestFit="1" customWidth="1"/>
    <col min="9" max="9" width="4.125" style="1" customWidth="1"/>
    <col min="10" max="10" width="10.625" style="1" customWidth="1"/>
    <col min="11" max="11" width="2.875" style="1" customWidth="1"/>
    <col min="12" max="12" width="4" style="1" bestFit="1" customWidth="1"/>
    <col min="13" max="13" width="4.125" style="1" customWidth="1"/>
    <col min="14" max="14" width="3.875" style="1" customWidth="1"/>
    <col min="15" max="15" width="3.625" style="1" bestFit="1" customWidth="1"/>
    <col min="16" max="16" width="2.625" style="1" bestFit="1" customWidth="1"/>
    <col min="17" max="17" width="2.125" style="1" bestFit="1" customWidth="1"/>
    <col min="18" max="18" width="11.875" style="1" bestFit="1" customWidth="1"/>
    <col min="19" max="19" width="17.125" customWidth="1"/>
    <col min="20" max="20" width="13" bestFit="1" customWidth="1"/>
    <col min="23" max="23" width="9.875" bestFit="1" customWidth="1"/>
    <col min="24" max="24" width="16.875" bestFit="1" customWidth="1"/>
  </cols>
  <sheetData>
    <row r="1" spans="2:24" ht="32.25" customHeight="1" x14ac:dyDescent="0.15">
      <c r="B1" s="350" t="s">
        <v>283</v>
      </c>
      <c r="C1" s="351"/>
      <c r="D1" s="351"/>
      <c r="E1" s="351"/>
      <c r="F1" s="351"/>
      <c r="G1" s="351"/>
      <c r="H1" s="26"/>
      <c r="I1" s="26"/>
      <c r="J1" s="26"/>
      <c r="K1" s="26"/>
      <c r="L1" s="26"/>
      <c r="M1" s="26"/>
      <c r="N1" s="26"/>
      <c r="O1" s="26"/>
      <c r="P1" s="26"/>
      <c r="Q1" s="26"/>
      <c r="R1" s="27" t="s">
        <v>161</v>
      </c>
    </row>
    <row r="2" spans="2:24" x14ac:dyDescent="0.15">
      <c r="B2" s="360" t="s">
        <v>142</v>
      </c>
      <c r="C2" s="361"/>
      <c r="D2" s="361"/>
      <c r="E2" s="73" t="s">
        <v>270</v>
      </c>
      <c r="F2" s="73" t="s">
        <v>213</v>
      </c>
      <c r="G2" s="352" t="s">
        <v>70</v>
      </c>
      <c r="H2" s="370" t="s">
        <v>60</v>
      </c>
      <c r="I2" s="371"/>
      <c r="J2" s="371"/>
      <c r="K2" s="371"/>
      <c r="L2" s="371"/>
      <c r="M2" s="371"/>
      <c r="N2" s="371"/>
      <c r="O2" s="371"/>
      <c r="P2" s="371"/>
      <c r="Q2" s="371"/>
      <c r="R2" s="372"/>
    </row>
    <row r="3" spans="2:24" x14ac:dyDescent="0.3">
      <c r="B3" s="28" t="s">
        <v>108</v>
      </c>
      <c r="C3" s="29" t="s">
        <v>79</v>
      </c>
      <c r="D3" s="29" t="s">
        <v>100</v>
      </c>
      <c r="E3" s="15" t="s">
        <v>271</v>
      </c>
      <c r="F3" s="15" t="s">
        <v>272</v>
      </c>
      <c r="G3" s="353"/>
      <c r="H3" s="373"/>
      <c r="I3" s="374"/>
      <c r="J3" s="374"/>
      <c r="K3" s="374"/>
      <c r="L3" s="374"/>
      <c r="M3" s="374"/>
      <c r="N3" s="374"/>
      <c r="O3" s="374"/>
      <c r="P3" s="374"/>
      <c r="Q3" s="374"/>
      <c r="R3" s="375"/>
    </row>
    <row r="4" spans="2:24" x14ac:dyDescent="0.3">
      <c r="B4" s="248" t="s">
        <v>59</v>
      </c>
      <c r="C4" s="249"/>
      <c r="D4" s="249"/>
      <c r="E4" s="250">
        <f>E5+E34+E41+E42+E66+E69+E77</f>
        <v>588794</v>
      </c>
      <c r="F4" s="250">
        <f>R4/1000</f>
        <v>651196</v>
      </c>
      <c r="G4" s="251">
        <f>F4-E4</f>
        <v>62402</v>
      </c>
      <c r="H4" s="252"/>
      <c r="I4" s="253"/>
      <c r="J4" s="254"/>
      <c r="K4" s="253"/>
      <c r="L4" s="253"/>
      <c r="M4" s="253"/>
      <c r="N4" s="253"/>
      <c r="O4" s="253"/>
      <c r="P4" s="253"/>
      <c r="Q4" s="253"/>
      <c r="R4" s="255">
        <f>R5+R34+R41+R65+R75+R89</f>
        <v>651196000</v>
      </c>
    </row>
    <row r="5" spans="2:24" x14ac:dyDescent="0.3">
      <c r="B5" s="368" t="s">
        <v>61</v>
      </c>
      <c r="C5" s="362" t="s">
        <v>163</v>
      </c>
      <c r="D5" s="6" t="s">
        <v>91</v>
      </c>
      <c r="E5" s="9">
        <f>SUM(E6:E33)</f>
        <v>90521</v>
      </c>
      <c r="F5" s="9">
        <f>R5/1000</f>
        <v>104465.11</v>
      </c>
      <c r="G5" s="11">
        <f>F5-E5</f>
        <v>13944.11</v>
      </c>
      <c r="H5" s="42"/>
      <c r="I5" s="31"/>
      <c r="J5" s="43"/>
      <c r="K5" s="31"/>
      <c r="L5" s="31"/>
      <c r="M5" s="31"/>
      <c r="N5" s="31"/>
      <c r="O5" s="31"/>
      <c r="P5" s="31"/>
      <c r="Q5" s="31"/>
      <c r="R5" s="193">
        <f>R26+R33</f>
        <v>104465110</v>
      </c>
      <c r="V5" s="174"/>
      <c r="W5" s="174"/>
    </row>
    <row r="6" spans="2:24" ht="14.1" customHeight="1" x14ac:dyDescent="0.3">
      <c r="B6" s="369"/>
      <c r="C6" s="363"/>
      <c r="D6" s="354" t="s">
        <v>151</v>
      </c>
      <c r="E6" s="337">
        <v>46405</v>
      </c>
      <c r="F6" s="340">
        <f>R26/1000</f>
        <v>48961.11</v>
      </c>
      <c r="G6" s="357">
        <f>F6-E6</f>
        <v>2556.1100000000006</v>
      </c>
      <c r="H6" s="44" t="s">
        <v>98</v>
      </c>
      <c r="I6" s="31" t="s">
        <v>71</v>
      </c>
      <c r="J6" s="45" t="s">
        <v>215</v>
      </c>
      <c r="K6" s="31"/>
      <c r="L6" s="31" t="s">
        <v>111</v>
      </c>
      <c r="M6" s="31"/>
      <c r="N6" s="31" t="s">
        <v>95</v>
      </c>
      <c r="O6" s="31"/>
      <c r="P6" s="31"/>
      <c r="Q6" s="31"/>
      <c r="R6" s="59" t="s">
        <v>72</v>
      </c>
      <c r="U6" s="174"/>
      <c r="X6" s="174"/>
    </row>
    <row r="7" spans="2:24" ht="14.1" customHeight="1" x14ac:dyDescent="0.3">
      <c r="B7" s="369"/>
      <c r="C7" s="363"/>
      <c r="D7" s="355"/>
      <c r="E7" s="338"/>
      <c r="F7" s="341"/>
      <c r="G7" s="358"/>
      <c r="H7" s="5" t="s">
        <v>45</v>
      </c>
      <c r="I7" s="7">
        <v>1</v>
      </c>
      <c r="J7" s="2">
        <v>59640</v>
      </c>
      <c r="K7" s="7" t="s">
        <v>89</v>
      </c>
      <c r="L7" s="7">
        <v>292</v>
      </c>
      <c r="M7" s="7" t="s">
        <v>89</v>
      </c>
      <c r="N7" s="7">
        <v>9</v>
      </c>
      <c r="O7" s="7" t="s">
        <v>80</v>
      </c>
      <c r="P7" s="7"/>
      <c r="Q7" s="7" t="s">
        <v>110</v>
      </c>
      <c r="R7" s="35">
        <f>ROUNDUP(+I7*J7*L7*N7%,-1)</f>
        <v>1567340</v>
      </c>
      <c r="S7" s="174"/>
      <c r="U7" s="174"/>
      <c r="X7" s="174"/>
    </row>
    <row r="8" spans="2:24" ht="14.1" customHeight="1" x14ac:dyDescent="0.3">
      <c r="B8" s="369"/>
      <c r="C8" s="363"/>
      <c r="D8" s="355"/>
      <c r="E8" s="338"/>
      <c r="F8" s="341"/>
      <c r="G8" s="358"/>
      <c r="H8" s="5" t="s">
        <v>257</v>
      </c>
      <c r="I8" s="7">
        <v>1</v>
      </c>
      <c r="J8" s="2">
        <v>59640</v>
      </c>
      <c r="K8" s="7" t="s">
        <v>89</v>
      </c>
      <c r="L8" s="7">
        <v>292</v>
      </c>
      <c r="M8" s="7" t="s">
        <v>89</v>
      </c>
      <c r="N8" s="7">
        <v>15</v>
      </c>
      <c r="O8" s="7" t="s">
        <v>80</v>
      </c>
      <c r="P8" s="7"/>
      <c r="Q8" s="7" t="s">
        <v>110</v>
      </c>
      <c r="R8" s="35">
        <f>ROUNDUP(+I8*J8*L8*N8%,-1)</f>
        <v>2612240</v>
      </c>
      <c r="S8" s="174"/>
      <c r="U8" s="174"/>
      <c r="X8" s="174"/>
    </row>
    <row r="9" spans="2:24" ht="14.1" customHeight="1" x14ac:dyDescent="0.3">
      <c r="B9" s="369"/>
      <c r="C9" s="363"/>
      <c r="D9" s="355"/>
      <c r="E9" s="338"/>
      <c r="F9" s="341"/>
      <c r="G9" s="358"/>
      <c r="H9" s="5" t="s">
        <v>212</v>
      </c>
      <c r="I9" s="7">
        <v>1</v>
      </c>
      <c r="J9" s="2">
        <v>46300</v>
      </c>
      <c r="K9" s="7" t="s">
        <v>89</v>
      </c>
      <c r="L9" s="7">
        <v>145</v>
      </c>
      <c r="M9" s="7" t="s">
        <v>89</v>
      </c>
      <c r="N9" s="7">
        <v>6</v>
      </c>
      <c r="O9" s="7" t="s">
        <v>80</v>
      </c>
      <c r="P9" s="7"/>
      <c r="Q9" s="7" t="s">
        <v>110</v>
      </c>
      <c r="R9" s="35">
        <f>ROUNDUP(+I9*J9*L9*N9%,-1)</f>
        <v>402810</v>
      </c>
      <c r="S9" s="174"/>
      <c r="U9" s="174"/>
      <c r="X9" s="174"/>
    </row>
    <row r="10" spans="2:24" ht="13.7" customHeight="1" x14ac:dyDescent="0.3">
      <c r="B10" s="369"/>
      <c r="C10" s="363"/>
      <c r="D10" s="355"/>
      <c r="E10" s="338"/>
      <c r="F10" s="341"/>
      <c r="G10" s="358"/>
      <c r="H10" s="5" t="s">
        <v>38</v>
      </c>
      <c r="I10" s="7">
        <v>4</v>
      </c>
      <c r="J10" s="2">
        <v>58010</v>
      </c>
      <c r="K10" s="7" t="s">
        <v>89</v>
      </c>
      <c r="L10" s="7">
        <v>292</v>
      </c>
      <c r="M10" s="7" t="s">
        <v>89</v>
      </c>
      <c r="N10" s="7">
        <v>15</v>
      </c>
      <c r="O10" s="7" t="s">
        <v>80</v>
      </c>
      <c r="P10" s="7"/>
      <c r="Q10" s="7" t="s">
        <v>110</v>
      </c>
      <c r="R10" s="35">
        <f t="shared" ref="R10:R23" si="0">ROUNDUP(+I10*J10*L10*N10%,-1)</f>
        <v>10163360</v>
      </c>
      <c r="S10" s="176"/>
      <c r="U10" s="174"/>
      <c r="X10" s="174"/>
    </row>
    <row r="11" spans="2:24" ht="13.7" customHeight="1" x14ac:dyDescent="0.3">
      <c r="B11" s="173"/>
      <c r="C11" s="363"/>
      <c r="D11" s="355"/>
      <c r="E11" s="338"/>
      <c r="F11" s="341"/>
      <c r="G11" s="358"/>
      <c r="H11" s="5" t="s">
        <v>1</v>
      </c>
      <c r="I11" s="7">
        <v>1</v>
      </c>
      <c r="J11" s="2">
        <v>64090</v>
      </c>
      <c r="K11" s="7" t="s">
        <v>89</v>
      </c>
      <c r="L11" s="7">
        <v>101</v>
      </c>
      <c r="M11" s="7" t="s">
        <v>89</v>
      </c>
      <c r="N11" s="7">
        <v>6</v>
      </c>
      <c r="O11" s="7" t="s">
        <v>214</v>
      </c>
      <c r="P11" s="7"/>
      <c r="Q11" s="7" t="s">
        <v>110</v>
      </c>
      <c r="R11" s="35">
        <f>ROUNDUP(+I11*J11*L11*N11%,-1)</f>
        <v>388390</v>
      </c>
      <c r="S11" s="176"/>
      <c r="U11" s="174"/>
    </row>
    <row r="12" spans="2:24" ht="13.7" customHeight="1" x14ac:dyDescent="0.3">
      <c r="B12" s="182"/>
      <c r="C12" s="363"/>
      <c r="D12" s="355"/>
      <c r="E12" s="338"/>
      <c r="F12" s="341"/>
      <c r="G12" s="358"/>
      <c r="H12" s="5" t="s">
        <v>258</v>
      </c>
      <c r="I12" s="7">
        <v>1</v>
      </c>
      <c r="J12" s="2">
        <v>64090</v>
      </c>
      <c r="K12" s="7" t="s">
        <v>89</v>
      </c>
      <c r="L12" s="7">
        <v>292</v>
      </c>
      <c r="M12" s="7" t="s">
        <v>89</v>
      </c>
      <c r="N12" s="7">
        <v>15</v>
      </c>
      <c r="O12" s="7" t="s">
        <v>80</v>
      </c>
      <c r="P12" s="7"/>
      <c r="Q12" s="7" t="s">
        <v>110</v>
      </c>
      <c r="R12" s="35">
        <f>ROUNDUP(+I12*J12*L12*N12%,-1)</f>
        <v>2807150</v>
      </c>
      <c r="S12" s="176"/>
      <c r="U12" s="174"/>
    </row>
    <row r="13" spans="2:24" ht="14.1" customHeight="1" x14ac:dyDescent="0.3">
      <c r="B13" s="365" t="s">
        <v>211</v>
      </c>
      <c r="C13" s="363"/>
      <c r="D13" s="355"/>
      <c r="E13" s="338"/>
      <c r="F13" s="341"/>
      <c r="G13" s="358"/>
      <c r="H13" s="5" t="s">
        <v>36</v>
      </c>
      <c r="I13" s="7">
        <v>4</v>
      </c>
      <c r="J13" s="2">
        <v>56360</v>
      </c>
      <c r="K13" s="7" t="s">
        <v>89</v>
      </c>
      <c r="L13" s="7">
        <v>292</v>
      </c>
      <c r="M13" s="7" t="s">
        <v>89</v>
      </c>
      <c r="N13" s="7">
        <v>15</v>
      </c>
      <c r="O13" s="7" t="s">
        <v>80</v>
      </c>
      <c r="P13" s="7"/>
      <c r="Q13" s="7" t="s">
        <v>110</v>
      </c>
      <c r="R13" s="35">
        <f t="shared" si="0"/>
        <v>9874280</v>
      </c>
      <c r="S13" s="176"/>
      <c r="U13" s="174"/>
      <c r="X13" s="174"/>
    </row>
    <row r="14" spans="2:24" ht="14.1" customHeight="1" x14ac:dyDescent="0.3">
      <c r="B14" s="365"/>
      <c r="C14" s="363"/>
      <c r="D14" s="355"/>
      <c r="E14" s="338"/>
      <c r="F14" s="341"/>
      <c r="G14" s="358"/>
      <c r="H14" s="5" t="s">
        <v>36</v>
      </c>
      <c r="I14" s="7">
        <v>1</v>
      </c>
      <c r="J14" s="2">
        <v>56360</v>
      </c>
      <c r="K14" s="7" t="s">
        <v>89</v>
      </c>
      <c r="L14" s="7">
        <v>292</v>
      </c>
      <c r="M14" s="7" t="s">
        <v>89</v>
      </c>
      <c r="N14" s="7">
        <v>6</v>
      </c>
      <c r="O14" s="7" t="s">
        <v>80</v>
      </c>
      <c r="P14" s="7"/>
      <c r="Q14" s="7" t="s">
        <v>110</v>
      </c>
      <c r="R14" s="35">
        <f>ROUNDUP(+I14*J14*L14*N14%,-1)</f>
        <v>987430</v>
      </c>
      <c r="S14" s="176"/>
      <c r="U14" s="174"/>
    </row>
    <row r="15" spans="2:24" ht="14.1" customHeight="1" x14ac:dyDescent="0.3">
      <c r="B15" s="365"/>
      <c r="C15" s="363"/>
      <c r="D15" s="355"/>
      <c r="E15" s="338"/>
      <c r="F15" s="341"/>
      <c r="G15" s="358"/>
      <c r="H15" s="5" t="s">
        <v>259</v>
      </c>
      <c r="I15" s="7">
        <v>1</v>
      </c>
      <c r="J15" s="2">
        <v>62460</v>
      </c>
      <c r="K15" s="7" t="s">
        <v>89</v>
      </c>
      <c r="L15" s="7">
        <v>249</v>
      </c>
      <c r="M15" s="7" t="s">
        <v>89</v>
      </c>
      <c r="N15" s="7">
        <v>6</v>
      </c>
      <c r="O15" s="7" t="s">
        <v>80</v>
      </c>
      <c r="P15" s="7"/>
      <c r="Q15" s="7" t="s">
        <v>110</v>
      </c>
      <c r="R15" s="35">
        <f>ROUNDUP(+I15*J15*L15*N15%,-1)</f>
        <v>933160</v>
      </c>
      <c r="S15" s="176"/>
      <c r="U15" s="174"/>
    </row>
    <row r="16" spans="2:24" ht="14.1" customHeight="1" x14ac:dyDescent="0.3">
      <c r="B16" s="365"/>
      <c r="C16" s="363"/>
      <c r="D16" s="355"/>
      <c r="E16" s="338"/>
      <c r="F16" s="341"/>
      <c r="G16" s="358"/>
      <c r="H16" s="5" t="s">
        <v>0</v>
      </c>
      <c r="I16" s="7">
        <v>1</v>
      </c>
      <c r="J16" s="2">
        <v>58010</v>
      </c>
      <c r="K16" s="7" t="s">
        <v>90</v>
      </c>
      <c r="L16" s="7">
        <v>36</v>
      </c>
      <c r="M16" s="7" t="s">
        <v>89</v>
      </c>
      <c r="N16" s="7">
        <v>15</v>
      </c>
      <c r="O16" s="7" t="s">
        <v>80</v>
      </c>
      <c r="P16" s="7"/>
      <c r="Q16" s="7" t="s">
        <v>110</v>
      </c>
      <c r="R16" s="35">
        <f>ROUNDUP(+I16*J16*L16*N16%,-1)</f>
        <v>313260</v>
      </c>
      <c r="S16" s="176"/>
      <c r="U16" s="174"/>
      <c r="X16" s="174"/>
    </row>
    <row r="17" spans="2:24" ht="14.1" customHeight="1" x14ac:dyDescent="0.3">
      <c r="B17" s="365"/>
      <c r="C17" s="363"/>
      <c r="D17" s="355"/>
      <c r="E17" s="338"/>
      <c r="F17" s="341"/>
      <c r="G17" s="358"/>
      <c r="H17" s="5" t="s">
        <v>0</v>
      </c>
      <c r="I17" s="7">
        <v>1</v>
      </c>
      <c r="J17" s="2">
        <v>58010</v>
      </c>
      <c r="K17" s="7" t="s">
        <v>90</v>
      </c>
      <c r="L17" s="7">
        <v>36</v>
      </c>
      <c r="M17" s="7" t="s">
        <v>89</v>
      </c>
      <c r="N17" s="7">
        <v>6</v>
      </c>
      <c r="O17" s="7" t="s">
        <v>80</v>
      </c>
      <c r="P17" s="7"/>
      <c r="Q17" s="7" t="s">
        <v>110</v>
      </c>
      <c r="R17" s="35">
        <f>ROUNDUP(+I17*J17*L17*N17%,-1)</f>
        <v>125310</v>
      </c>
      <c r="S17" s="174"/>
      <c r="U17" s="174"/>
    </row>
    <row r="18" spans="2:24" ht="14.1" customHeight="1" x14ac:dyDescent="0.3">
      <c r="B18" s="365"/>
      <c r="C18" s="363"/>
      <c r="D18" s="355"/>
      <c r="E18" s="338"/>
      <c r="F18" s="341"/>
      <c r="G18" s="358"/>
      <c r="H18" s="5" t="s">
        <v>3</v>
      </c>
      <c r="I18" s="7">
        <v>2</v>
      </c>
      <c r="J18" s="2">
        <v>56360</v>
      </c>
      <c r="K18" s="7" t="s">
        <v>90</v>
      </c>
      <c r="L18" s="7">
        <v>36</v>
      </c>
      <c r="M18" s="7" t="s">
        <v>89</v>
      </c>
      <c r="N18" s="7">
        <v>15</v>
      </c>
      <c r="O18" s="7" t="s">
        <v>80</v>
      </c>
      <c r="P18" s="7"/>
      <c r="Q18" s="7" t="s">
        <v>110</v>
      </c>
      <c r="R18" s="35">
        <f>ROUNDUP(+I18*J18*L18*N18%,-1)</f>
        <v>608690</v>
      </c>
      <c r="S18" s="176"/>
      <c r="U18" s="174"/>
      <c r="X18" s="174"/>
    </row>
    <row r="19" spans="2:24" ht="14.1" customHeight="1" x14ac:dyDescent="0.3">
      <c r="B19" s="365"/>
      <c r="C19" s="363"/>
      <c r="D19" s="355"/>
      <c r="E19" s="338"/>
      <c r="F19" s="341"/>
      <c r="G19" s="358"/>
      <c r="H19" s="5" t="s">
        <v>217</v>
      </c>
      <c r="I19" s="7">
        <v>1</v>
      </c>
      <c r="J19" s="2">
        <v>56360</v>
      </c>
      <c r="K19" s="7" t="s">
        <v>90</v>
      </c>
      <c r="L19" s="7">
        <v>36</v>
      </c>
      <c r="M19" s="7" t="s">
        <v>89</v>
      </c>
      <c r="N19" s="7">
        <v>6</v>
      </c>
      <c r="O19" s="7" t="s">
        <v>80</v>
      </c>
      <c r="P19" s="7"/>
      <c r="Q19" s="7" t="s">
        <v>110</v>
      </c>
      <c r="R19" s="35">
        <f t="shared" si="0"/>
        <v>121740</v>
      </c>
      <c r="S19" s="176"/>
    </row>
    <row r="20" spans="2:24" ht="13.7" customHeight="1" x14ac:dyDescent="0.3">
      <c r="B20" s="366"/>
      <c r="C20" s="363"/>
      <c r="D20" s="355"/>
      <c r="E20" s="338"/>
      <c r="F20" s="341"/>
      <c r="G20" s="358"/>
      <c r="H20" s="5" t="s">
        <v>30</v>
      </c>
      <c r="I20" s="7">
        <v>1</v>
      </c>
      <c r="J20" s="2">
        <v>56360</v>
      </c>
      <c r="K20" s="7" t="s">
        <v>89</v>
      </c>
      <c r="L20" s="7">
        <v>144</v>
      </c>
      <c r="M20" s="7" t="s">
        <v>89</v>
      </c>
      <c r="N20" s="7">
        <v>15</v>
      </c>
      <c r="O20" s="7" t="s">
        <v>80</v>
      </c>
      <c r="P20" s="7"/>
      <c r="Q20" s="7" t="s">
        <v>110</v>
      </c>
      <c r="R20" s="35">
        <f t="shared" si="0"/>
        <v>1217380</v>
      </c>
      <c r="S20" s="176"/>
      <c r="U20" s="174"/>
      <c r="V20" s="174"/>
      <c r="W20" s="174"/>
    </row>
    <row r="21" spans="2:24" ht="13.7" customHeight="1" x14ac:dyDescent="0.3">
      <c r="B21" s="366"/>
      <c r="C21" s="363"/>
      <c r="D21" s="355"/>
      <c r="E21" s="338"/>
      <c r="F21" s="341"/>
      <c r="G21" s="358"/>
      <c r="H21" s="5" t="s">
        <v>30</v>
      </c>
      <c r="I21" s="7">
        <v>1</v>
      </c>
      <c r="J21" s="2">
        <v>56360</v>
      </c>
      <c r="K21" s="7" t="s">
        <v>89</v>
      </c>
      <c r="L21" s="7">
        <v>144</v>
      </c>
      <c r="M21" s="7" t="s">
        <v>89</v>
      </c>
      <c r="N21" s="7">
        <v>6</v>
      </c>
      <c r="O21" s="7" t="s">
        <v>214</v>
      </c>
      <c r="P21" s="7"/>
      <c r="Q21" s="7" t="s">
        <v>110</v>
      </c>
      <c r="R21" s="35">
        <f t="shared" si="0"/>
        <v>486960</v>
      </c>
      <c r="S21" s="176"/>
      <c r="U21" s="174"/>
      <c r="V21" s="174"/>
      <c r="W21" s="174"/>
    </row>
    <row r="22" spans="2:24" ht="13.7" customHeight="1" x14ac:dyDescent="0.3">
      <c r="B22" s="366"/>
      <c r="C22" s="363"/>
      <c r="D22" s="355"/>
      <c r="E22" s="338"/>
      <c r="F22" s="341"/>
      <c r="G22" s="358"/>
      <c r="H22" s="5" t="s">
        <v>216</v>
      </c>
      <c r="I22" s="7">
        <v>1</v>
      </c>
      <c r="J22" s="2">
        <v>56360</v>
      </c>
      <c r="K22" s="7" t="s">
        <v>89</v>
      </c>
      <c r="L22" s="7">
        <v>108</v>
      </c>
      <c r="M22" s="7" t="s">
        <v>89</v>
      </c>
      <c r="N22" s="7">
        <v>15</v>
      </c>
      <c r="O22" s="7" t="s">
        <v>214</v>
      </c>
      <c r="P22" s="7"/>
      <c r="Q22" s="7" t="s">
        <v>110</v>
      </c>
      <c r="R22" s="35">
        <f t="shared" si="0"/>
        <v>913040</v>
      </c>
      <c r="S22" s="176"/>
      <c r="U22" s="174"/>
      <c r="V22" s="174"/>
      <c r="W22" s="174"/>
    </row>
    <row r="23" spans="2:24" ht="14.1" customHeight="1" x14ac:dyDescent="0.3">
      <c r="B23" s="366"/>
      <c r="C23" s="363"/>
      <c r="D23" s="355"/>
      <c r="E23" s="338"/>
      <c r="F23" s="341"/>
      <c r="G23" s="358"/>
      <c r="H23" s="5" t="s">
        <v>115</v>
      </c>
      <c r="I23" s="7">
        <v>2</v>
      </c>
      <c r="J23" s="2">
        <v>27390</v>
      </c>
      <c r="K23" s="7" t="s">
        <v>90</v>
      </c>
      <c r="L23" s="7">
        <v>144</v>
      </c>
      <c r="M23" s="7" t="s">
        <v>90</v>
      </c>
      <c r="N23" s="7">
        <v>100</v>
      </c>
      <c r="O23" s="7" t="s">
        <v>80</v>
      </c>
      <c r="P23" s="7"/>
      <c r="Q23" s="7" t="s">
        <v>110</v>
      </c>
      <c r="R23" s="82">
        <f t="shared" si="0"/>
        <v>7888320</v>
      </c>
      <c r="S23" s="65"/>
      <c r="T23" s="65"/>
      <c r="V23" s="174"/>
      <c r="W23" s="175"/>
    </row>
    <row r="24" spans="2:24" ht="14.1" customHeight="1" x14ac:dyDescent="0.3">
      <c r="B24" s="366"/>
      <c r="C24" s="363"/>
      <c r="D24" s="355"/>
      <c r="E24" s="338"/>
      <c r="F24" s="341"/>
      <c r="G24" s="358"/>
      <c r="H24" s="5" t="s">
        <v>38</v>
      </c>
      <c r="I24" s="7">
        <v>2</v>
      </c>
      <c r="J24" s="2">
        <v>58010</v>
      </c>
      <c r="K24" s="7" t="s">
        <v>89</v>
      </c>
      <c r="L24" s="7">
        <v>292</v>
      </c>
      <c r="M24" s="7" t="s">
        <v>89</v>
      </c>
      <c r="N24" s="7">
        <v>15</v>
      </c>
      <c r="O24" s="7" t="s">
        <v>80</v>
      </c>
      <c r="P24" s="7"/>
      <c r="Q24" s="7" t="s">
        <v>110</v>
      </c>
      <c r="R24" s="35">
        <f t="shared" ref="R24:R25" si="1">ROUNDUP(+I24*J24*L24*N24%,-1)</f>
        <v>5081680</v>
      </c>
      <c r="S24" s="64"/>
      <c r="U24" s="64"/>
      <c r="V24" s="174"/>
      <c r="W24" s="174"/>
    </row>
    <row r="25" spans="2:24" ht="14.1" customHeight="1" x14ac:dyDescent="0.3">
      <c r="B25" s="366"/>
      <c r="C25" s="363"/>
      <c r="D25" s="355"/>
      <c r="E25" s="338"/>
      <c r="F25" s="341"/>
      <c r="G25" s="358"/>
      <c r="H25" s="5" t="s">
        <v>260</v>
      </c>
      <c r="I25" s="7">
        <v>1</v>
      </c>
      <c r="J25" s="2">
        <v>56360</v>
      </c>
      <c r="K25" s="7" t="s">
        <v>89</v>
      </c>
      <c r="L25" s="7">
        <v>292</v>
      </c>
      <c r="M25" s="7" t="s">
        <v>89</v>
      </c>
      <c r="N25" s="7">
        <v>15</v>
      </c>
      <c r="O25" s="7" t="s">
        <v>80</v>
      </c>
      <c r="P25" s="7"/>
      <c r="Q25" s="7" t="s">
        <v>110</v>
      </c>
      <c r="R25" s="35">
        <f t="shared" si="1"/>
        <v>2468570</v>
      </c>
      <c r="S25" s="64"/>
      <c r="U25" s="64"/>
      <c r="V25" s="174"/>
      <c r="W25" s="174"/>
    </row>
    <row r="26" spans="2:24" ht="14.1" customHeight="1" x14ac:dyDescent="0.3">
      <c r="B26" s="366"/>
      <c r="C26" s="362"/>
      <c r="D26" s="354"/>
      <c r="E26" s="339"/>
      <c r="F26" s="342"/>
      <c r="G26" s="357"/>
      <c r="H26" s="7" t="s">
        <v>73</v>
      </c>
      <c r="I26" s="7">
        <f>SUM(I7:I25)</f>
        <v>28</v>
      </c>
      <c r="J26" s="2"/>
      <c r="K26" s="7"/>
      <c r="L26" s="7"/>
      <c r="M26" s="7"/>
      <c r="N26" s="7"/>
      <c r="O26" s="7"/>
      <c r="P26" s="7"/>
      <c r="Q26" s="7"/>
      <c r="R26" s="82">
        <f>SUM(R7:R25)</f>
        <v>48961110</v>
      </c>
      <c r="V26" s="174"/>
      <c r="W26" s="174"/>
    </row>
    <row r="27" spans="2:24" ht="14.1" customHeight="1" x14ac:dyDescent="0.3">
      <c r="B27" s="366"/>
      <c r="C27" s="363"/>
      <c r="D27" s="354" t="s">
        <v>133</v>
      </c>
      <c r="E27" s="337">
        <v>44116</v>
      </c>
      <c r="F27" s="340">
        <f>R33/1000</f>
        <v>55504</v>
      </c>
      <c r="G27" s="357">
        <f>F27-E27</f>
        <v>11388</v>
      </c>
      <c r="H27" s="44" t="s">
        <v>104</v>
      </c>
      <c r="I27" s="31" t="s">
        <v>71</v>
      </c>
      <c r="J27" s="45" t="s">
        <v>87</v>
      </c>
      <c r="K27" s="31"/>
      <c r="L27" s="31" t="s">
        <v>111</v>
      </c>
      <c r="M27" s="31"/>
      <c r="N27" s="31"/>
      <c r="O27" s="31"/>
      <c r="P27" s="31"/>
      <c r="Q27" s="31"/>
      <c r="R27" s="59" t="s">
        <v>72</v>
      </c>
    </row>
    <row r="28" spans="2:24" ht="14.1" customHeight="1" x14ac:dyDescent="0.3">
      <c r="B28" s="366"/>
      <c r="C28" s="363"/>
      <c r="D28" s="355"/>
      <c r="E28" s="338"/>
      <c r="F28" s="341"/>
      <c r="G28" s="358"/>
      <c r="H28" s="68" t="s">
        <v>46</v>
      </c>
      <c r="I28" s="56">
        <v>20</v>
      </c>
      <c r="J28" s="69">
        <v>5000</v>
      </c>
      <c r="K28" s="56" t="s">
        <v>89</v>
      </c>
      <c r="L28" s="56">
        <v>292</v>
      </c>
      <c r="M28" s="56"/>
      <c r="N28" s="56"/>
      <c r="O28" s="56"/>
      <c r="P28" s="56"/>
      <c r="Q28" s="56" t="s">
        <v>110</v>
      </c>
      <c r="R28" s="57">
        <f>I28*J28*L28</f>
        <v>29200000</v>
      </c>
    </row>
    <row r="29" spans="2:24" ht="14.1" customHeight="1" x14ac:dyDescent="0.3">
      <c r="B29" s="366"/>
      <c r="C29" s="363"/>
      <c r="D29" s="355"/>
      <c r="E29" s="338"/>
      <c r="F29" s="341"/>
      <c r="G29" s="358"/>
      <c r="H29" s="58" t="s">
        <v>2</v>
      </c>
      <c r="I29" s="7">
        <v>5</v>
      </c>
      <c r="J29" s="2">
        <v>5000</v>
      </c>
      <c r="K29" s="7" t="s">
        <v>89</v>
      </c>
      <c r="L29" s="7">
        <v>36</v>
      </c>
      <c r="M29" s="7"/>
      <c r="N29" s="7"/>
      <c r="O29" s="7"/>
      <c r="P29" s="7"/>
      <c r="Q29" s="7" t="s">
        <v>110</v>
      </c>
      <c r="R29" s="53">
        <f>I29*J29*L29</f>
        <v>900000</v>
      </c>
      <c r="T29" s="7"/>
    </row>
    <row r="30" spans="2:24" ht="14.1" customHeight="1" x14ac:dyDescent="0.3">
      <c r="B30" s="366"/>
      <c r="C30" s="363"/>
      <c r="D30" s="355"/>
      <c r="E30" s="338"/>
      <c r="F30" s="341"/>
      <c r="G30" s="358"/>
      <c r="H30" s="58" t="s">
        <v>120</v>
      </c>
      <c r="I30" s="7">
        <v>15</v>
      </c>
      <c r="J30" s="2">
        <v>4000</v>
      </c>
      <c r="K30" s="7" t="s">
        <v>89</v>
      </c>
      <c r="L30" s="7">
        <v>292</v>
      </c>
      <c r="M30" s="7"/>
      <c r="N30" s="7"/>
      <c r="O30" s="7"/>
      <c r="P30" s="7"/>
      <c r="Q30" s="7" t="s">
        <v>110</v>
      </c>
      <c r="R30" s="53">
        <f t="shared" ref="R30" si="2">I30*J30*L30</f>
        <v>17520000</v>
      </c>
      <c r="T30" s="7"/>
    </row>
    <row r="31" spans="2:24" ht="14.1" customHeight="1" x14ac:dyDescent="0.3">
      <c r="B31" s="366"/>
      <c r="C31" s="363"/>
      <c r="D31" s="355"/>
      <c r="E31" s="338"/>
      <c r="F31" s="341"/>
      <c r="G31" s="358"/>
      <c r="H31" s="68" t="s">
        <v>46</v>
      </c>
      <c r="I31" s="56">
        <v>3</v>
      </c>
      <c r="J31" s="69">
        <v>5000</v>
      </c>
      <c r="K31" s="56" t="s">
        <v>89</v>
      </c>
      <c r="L31" s="56">
        <v>292</v>
      </c>
      <c r="M31" s="56"/>
      <c r="N31" s="56"/>
      <c r="O31" s="56"/>
      <c r="P31" s="56"/>
      <c r="Q31" s="56" t="s">
        <v>110</v>
      </c>
      <c r="R31" s="57">
        <f>I31*J31*L31</f>
        <v>4380000</v>
      </c>
      <c r="T31" s="7"/>
    </row>
    <row r="32" spans="2:24" ht="14.1" customHeight="1" x14ac:dyDescent="0.3">
      <c r="B32" s="366"/>
      <c r="C32" s="363"/>
      <c r="D32" s="355"/>
      <c r="E32" s="338"/>
      <c r="F32" s="341"/>
      <c r="G32" s="358"/>
      <c r="H32" s="58" t="s">
        <v>120</v>
      </c>
      <c r="I32" s="7">
        <v>3</v>
      </c>
      <c r="J32" s="2">
        <v>4000</v>
      </c>
      <c r="K32" s="7" t="s">
        <v>89</v>
      </c>
      <c r="L32" s="7">
        <v>292</v>
      </c>
      <c r="M32" s="7"/>
      <c r="N32" s="7"/>
      <c r="O32" s="7"/>
      <c r="P32" s="7"/>
      <c r="Q32" s="7" t="s">
        <v>110</v>
      </c>
      <c r="R32" s="53">
        <f t="shared" ref="R32" si="3">I32*J32*L32</f>
        <v>3504000</v>
      </c>
      <c r="T32" s="7"/>
    </row>
    <row r="33" spans="2:30" ht="15" customHeight="1" x14ac:dyDescent="0.3">
      <c r="B33" s="367"/>
      <c r="C33" s="364"/>
      <c r="D33" s="356"/>
      <c r="E33" s="339"/>
      <c r="F33" s="342"/>
      <c r="G33" s="359"/>
      <c r="H33" s="46" t="s">
        <v>73</v>
      </c>
      <c r="I33" s="4"/>
      <c r="J33" s="3"/>
      <c r="K33" s="4"/>
      <c r="L33" s="4"/>
      <c r="M33" s="4"/>
      <c r="N33" s="4"/>
      <c r="O33" s="4"/>
      <c r="P33" s="4"/>
      <c r="Q33" s="4"/>
      <c r="R33" s="51">
        <f>SUM(R28:R32)</f>
        <v>55504000</v>
      </c>
    </row>
    <row r="34" spans="2:30" ht="16.5" customHeight="1" x14ac:dyDescent="0.3">
      <c r="B34" s="343" t="s">
        <v>138</v>
      </c>
      <c r="C34" s="345" t="s">
        <v>138</v>
      </c>
      <c r="D34" s="6" t="s">
        <v>91</v>
      </c>
      <c r="E34" s="9">
        <f>SUM(E35:E40)</f>
        <v>127350</v>
      </c>
      <c r="F34" s="184">
        <f>R34/1000</f>
        <v>131350</v>
      </c>
      <c r="G34" s="9">
        <f>F34-E34</f>
        <v>4000</v>
      </c>
      <c r="H34" s="4"/>
      <c r="I34" s="4"/>
      <c r="J34" s="3"/>
      <c r="K34" s="4"/>
      <c r="L34" s="4"/>
      <c r="M34" s="4"/>
      <c r="N34" s="4"/>
      <c r="O34" s="4"/>
      <c r="P34" s="4"/>
      <c r="Q34" s="4"/>
      <c r="R34" s="51">
        <f>R40</f>
        <v>131350000</v>
      </c>
    </row>
    <row r="35" spans="2:30" ht="14.1" customHeight="1" x14ac:dyDescent="0.3">
      <c r="B35" s="344"/>
      <c r="C35" s="346"/>
      <c r="D35" s="347" t="s">
        <v>184</v>
      </c>
      <c r="E35" s="337">
        <v>127350</v>
      </c>
      <c r="F35" s="340">
        <f>R40/1000</f>
        <v>131350</v>
      </c>
      <c r="G35" s="357">
        <f>F35-E35</f>
        <v>4000</v>
      </c>
      <c r="H35" s="5" t="s">
        <v>170</v>
      </c>
      <c r="I35" s="7"/>
      <c r="J35" s="70">
        <v>13250000</v>
      </c>
      <c r="K35" s="7" t="s">
        <v>89</v>
      </c>
      <c r="L35" s="7">
        <v>4</v>
      </c>
      <c r="M35" s="7" t="s">
        <v>84</v>
      </c>
      <c r="N35" s="7"/>
      <c r="O35" s="7"/>
      <c r="P35" s="7"/>
      <c r="Q35" s="74" t="s">
        <v>110</v>
      </c>
      <c r="R35" s="53">
        <f t="shared" ref="R35:R37" si="4">J35*L35</f>
        <v>53000000</v>
      </c>
    </row>
    <row r="36" spans="2:30" ht="14.25" customHeight="1" x14ac:dyDescent="0.3">
      <c r="B36" s="344"/>
      <c r="C36" s="346"/>
      <c r="D36" s="348"/>
      <c r="E36" s="338"/>
      <c r="F36" s="341"/>
      <c r="G36" s="358"/>
      <c r="H36" s="58" t="s">
        <v>176</v>
      </c>
      <c r="I36" s="7"/>
      <c r="J36" s="70">
        <v>10750000</v>
      </c>
      <c r="K36" s="7" t="s">
        <v>90</v>
      </c>
      <c r="L36" s="7">
        <v>4</v>
      </c>
      <c r="M36" s="7" t="s">
        <v>84</v>
      </c>
      <c r="N36" s="7"/>
      <c r="O36" s="7"/>
      <c r="P36" s="7"/>
      <c r="Q36" s="7" t="s">
        <v>110</v>
      </c>
      <c r="R36" s="53">
        <f t="shared" si="4"/>
        <v>43000000</v>
      </c>
    </row>
    <row r="37" spans="2:30" ht="14.25" customHeight="1" x14ac:dyDescent="0.3">
      <c r="B37" s="344"/>
      <c r="C37" s="346"/>
      <c r="D37" s="348"/>
      <c r="E37" s="338"/>
      <c r="F37" s="341"/>
      <c r="G37" s="358"/>
      <c r="H37" s="5" t="s">
        <v>182</v>
      </c>
      <c r="I37" s="7"/>
      <c r="J37" s="70">
        <v>300000</v>
      </c>
      <c r="K37" s="7" t="s">
        <v>90</v>
      </c>
      <c r="L37" s="7">
        <v>12</v>
      </c>
      <c r="M37" s="7" t="s">
        <v>85</v>
      </c>
      <c r="N37" s="7"/>
      <c r="O37" s="7"/>
      <c r="P37" s="7"/>
      <c r="Q37" s="7" t="s">
        <v>110</v>
      </c>
      <c r="R37" s="53">
        <f t="shared" si="4"/>
        <v>3600000</v>
      </c>
    </row>
    <row r="38" spans="2:30" ht="14.25" customHeight="1" x14ac:dyDescent="0.3">
      <c r="B38" s="344"/>
      <c r="C38" s="346"/>
      <c r="D38" s="348"/>
      <c r="E38" s="338"/>
      <c r="F38" s="341"/>
      <c r="G38" s="358"/>
      <c r="H38" s="5" t="s">
        <v>198</v>
      </c>
      <c r="I38" s="7"/>
      <c r="J38" s="70">
        <v>15600000</v>
      </c>
      <c r="K38" s="7" t="s">
        <v>199</v>
      </c>
      <c r="L38" s="7">
        <v>2</v>
      </c>
      <c r="M38" s="7" t="s">
        <v>200</v>
      </c>
      <c r="N38" s="7"/>
      <c r="O38" s="7"/>
      <c r="P38" s="7"/>
      <c r="Q38" s="7" t="s">
        <v>201</v>
      </c>
      <c r="R38" s="53">
        <f>J38*L38</f>
        <v>31200000</v>
      </c>
    </row>
    <row r="39" spans="2:30" ht="14.25" customHeight="1" x14ac:dyDescent="0.3">
      <c r="B39" s="343"/>
      <c r="C39" s="345"/>
      <c r="D39" s="347"/>
      <c r="E39" s="338"/>
      <c r="F39" s="341"/>
      <c r="G39" s="357"/>
      <c r="H39" s="58" t="s">
        <v>165</v>
      </c>
      <c r="I39" s="7"/>
      <c r="J39" s="70">
        <v>50000</v>
      </c>
      <c r="K39" s="7" t="s">
        <v>90</v>
      </c>
      <c r="L39" s="7">
        <v>11</v>
      </c>
      <c r="M39" s="7" t="s">
        <v>85</v>
      </c>
      <c r="N39" s="7"/>
      <c r="O39" s="7"/>
      <c r="P39" s="7"/>
      <c r="Q39" s="7" t="s">
        <v>110</v>
      </c>
      <c r="R39" s="53">
        <f>J39*L39</f>
        <v>550000</v>
      </c>
    </row>
    <row r="40" spans="2:30" ht="15" customHeight="1" x14ac:dyDescent="0.3">
      <c r="B40" s="344"/>
      <c r="C40" s="346"/>
      <c r="D40" s="349"/>
      <c r="E40" s="339"/>
      <c r="F40" s="342"/>
      <c r="G40" s="359"/>
      <c r="H40" s="4" t="s">
        <v>73</v>
      </c>
      <c r="I40" s="4"/>
      <c r="J40" s="83"/>
      <c r="K40" s="4"/>
      <c r="L40" s="4"/>
      <c r="M40" s="4"/>
      <c r="N40" s="4"/>
      <c r="O40" s="4"/>
      <c r="P40" s="4"/>
      <c r="Q40" s="4"/>
      <c r="R40" s="51">
        <f>SUM(R35:R39)</f>
        <v>131350000</v>
      </c>
    </row>
    <row r="41" spans="2:30" ht="20.25" customHeight="1" x14ac:dyDescent="0.3">
      <c r="B41" s="14" t="s">
        <v>147</v>
      </c>
      <c r="C41" s="79" t="s">
        <v>57</v>
      </c>
      <c r="D41" s="78" t="s">
        <v>57</v>
      </c>
      <c r="E41" s="48">
        <v>1100</v>
      </c>
      <c r="F41" s="185">
        <f>R41/1000</f>
        <v>1100</v>
      </c>
      <c r="G41" s="49">
        <f>F41-E41</f>
        <v>0</v>
      </c>
      <c r="H41" s="47" t="s">
        <v>57</v>
      </c>
      <c r="I41" s="4"/>
      <c r="J41" s="3"/>
      <c r="K41" s="4"/>
      <c r="L41" s="4"/>
      <c r="M41" s="4"/>
      <c r="N41" s="4"/>
      <c r="O41" s="4"/>
      <c r="P41" s="4"/>
      <c r="Q41" s="31"/>
      <c r="R41" s="51">
        <v>1100000</v>
      </c>
    </row>
    <row r="42" spans="2:30" x14ac:dyDescent="0.3">
      <c r="B42" s="343" t="s">
        <v>164</v>
      </c>
      <c r="C42" s="335" t="s">
        <v>164</v>
      </c>
      <c r="D42" s="335" t="s">
        <v>62</v>
      </c>
      <c r="E42" s="337">
        <v>333865</v>
      </c>
      <c r="F42" s="384">
        <f>R65/1000</f>
        <v>355636.9</v>
      </c>
      <c r="G42" s="333">
        <f>F42-E42</f>
        <v>21771.900000000023</v>
      </c>
      <c r="H42" s="31" t="s">
        <v>98</v>
      </c>
      <c r="I42" s="31" t="s">
        <v>71</v>
      </c>
      <c r="J42" s="45" t="s">
        <v>94</v>
      </c>
      <c r="K42" s="31"/>
      <c r="L42" s="31" t="s">
        <v>111</v>
      </c>
      <c r="M42" s="31"/>
      <c r="N42" s="31" t="s">
        <v>95</v>
      </c>
      <c r="O42" s="31"/>
      <c r="P42" s="31"/>
      <c r="Q42" s="4"/>
      <c r="R42" s="50" t="s">
        <v>72</v>
      </c>
    </row>
    <row r="43" spans="2:30" ht="14.1" customHeight="1" x14ac:dyDescent="0.3">
      <c r="B43" s="344"/>
      <c r="C43" s="335"/>
      <c r="D43" s="335"/>
      <c r="E43" s="338"/>
      <c r="F43" s="385"/>
      <c r="G43" s="334"/>
      <c r="H43" s="5" t="s">
        <v>45</v>
      </c>
      <c r="I43" s="7">
        <v>1</v>
      </c>
      <c r="J43" s="2">
        <v>59640</v>
      </c>
      <c r="K43" s="7" t="s">
        <v>89</v>
      </c>
      <c r="L43" s="7">
        <v>292</v>
      </c>
      <c r="M43" s="7" t="s">
        <v>89</v>
      </c>
      <c r="N43" s="7">
        <v>91</v>
      </c>
      <c r="O43" s="7" t="s">
        <v>80</v>
      </c>
      <c r="P43" s="7"/>
      <c r="Q43" s="7" t="s">
        <v>110</v>
      </c>
      <c r="R43" s="35">
        <f>ROUNDUP(+I43*J43*L43*N43%,-1)</f>
        <v>15847550</v>
      </c>
    </row>
    <row r="44" spans="2:30" ht="14.1" customHeight="1" x14ac:dyDescent="0.3">
      <c r="B44" s="344"/>
      <c r="C44" s="335"/>
      <c r="D44" s="335"/>
      <c r="E44" s="338"/>
      <c r="F44" s="385"/>
      <c r="G44" s="334"/>
      <c r="H44" s="5" t="s">
        <v>257</v>
      </c>
      <c r="I44" s="7">
        <v>1</v>
      </c>
      <c r="J44" s="2">
        <v>59640</v>
      </c>
      <c r="K44" s="7" t="s">
        <v>89</v>
      </c>
      <c r="L44" s="7">
        <v>292</v>
      </c>
      <c r="M44" s="7" t="s">
        <v>89</v>
      </c>
      <c r="N44" s="7">
        <v>85</v>
      </c>
      <c r="O44" s="7" t="s">
        <v>80</v>
      </c>
      <c r="P44" s="7"/>
      <c r="Q44" s="7" t="s">
        <v>110</v>
      </c>
      <c r="R44" s="35">
        <f>ROUNDUP(+I44*J44*L44*N44%,-1)</f>
        <v>14802650</v>
      </c>
    </row>
    <row r="45" spans="2:30" ht="14.1" customHeight="1" x14ac:dyDescent="0.3">
      <c r="B45" s="344"/>
      <c r="C45" s="336"/>
      <c r="D45" s="336"/>
      <c r="E45" s="338"/>
      <c r="F45" s="385"/>
      <c r="G45" s="334"/>
      <c r="H45" s="5" t="s">
        <v>212</v>
      </c>
      <c r="I45" s="7">
        <v>1</v>
      </c>
      <c r="J45" s="2">
        <v>46300</v>
      </c>
      <c r="K45" s="7" t="s">
        <v>89</v>
      </c>
      <c r="L45" s="7">
        <v>145</v>
      </c>
      <c r="M45" s="7" t="s">
        <v>89</v>
      </c>
      <c r="N45" s="7">
        <v>94</v>
      </c>
      <c r="O45" s="7" t="s">
        <v>80</v>
      </c>
      <c r="P45" s="7"/>
      <c r="Q45" s="7" t="s">
        <v>110</v>
      </c>
      <c r="R45" s="35">
        <f>ROUNDUP(+I45*J45*L45*N45%,-1)</f>
        <v>6310690</v>
      </c>
      <c r="S45" s="5"/>
      <c r="U45" s="2"/>
      <c r="V45" s="7"/>
      <c r="W45" s="7"/>
      <c r="X45" s="7"/>
      <c r="Y45" s="7"/>
      <c r="Z45" s="7"/>
      <c r="AA45" s="7"/>
      <c r="AB45" s="7"/>
      <c r="AC45" s="7"/>
      <c r="AD45" s="7"/>
    </row>
    <row r="46" spans="2:30" ht="14.1" customHeight="1" x14ac:dyDescent="0.3">
      <c r="B46" s="344"/>
      <c r="C46" s="336"/>
      <c r="D46" s="336"/>
      <c r="E46" s="338"/>
      <c r="F46" s="385"/>
      <c r="G46" s="334"/>
      <c r="H46" s="5" t="s">
        <v>38</v>
      </c>
      <c r="I46" s="7">
        <v>4</v>
      </c>
      <c r="J46" s="2">
        <v>58010</v>
      </c>
      <c r="K46" s="7" t="s">
        <v>89</v>
      </c>
      <c r="L46" s="7">
        <v>292</v>
      </c>
      <c r="M46" s="7" t="s">
        <v>89</v>
      </c>
      <c r="N46" s="7">
        <v>85</v>
      </c>
      <c r="O46" s="7" t="s">
        <v>80</v>
      </c>
      <c r="P46" s="7"/>
      <c r="Q46" s="7" t="s">
        <v>110</v>
      </c>
      <c r="R46" s="35">
        <f>ROUNDUP(+I46*J46*L46*N46%,-1)</f>
        <v>57592330</v>
      </c>
      <c r="S46" s="5"/>
      <c r="U46" s="2"/>
      <c r="V46" s="7"/>
      <c r="W46" s="7"/>
      <c r="X46" s="7"/>
      <c r="Y46" s="7"/>
      <c r="Z46" s="7"/>
      <c r="AA46" s="7"/>
      <c r="AB46" s="7"/>
      <c r="AC46" s="7"/>
      <c r="AD46" s="7"/>
    </row>
    <row r="47" spans="2:30" ht="14.1" customHeight="1" x14ac:dyDescent="0.3">
      <c r="B47" s="344"/>
      <c r="C47" s="336"/>
      <c r="D47" s="336"/>
      <c r="E47" s="338"/>
      <c r="F47" s="385"/>
      <c r="G47" s="334"/>
      <c r="H47" s="5" t="s">
        <v>1</v>
      </c>
      <c r="I47" s="7">
        <v>1</v>
      </c>
      <c r="J47" s="2">
        <v>64090</v>
      </c>
      <c r="K47" s="7" t="s">
        <v>89</v>
      </c>
      <c r="L47" s="7">
        <v>101</v>
      </c>
      <c r="M47" s="7" t="s">
        <v>89</v>
      </c>
      <c r="N47" s="7">
        <v>94</v>
      </c>
      <c r="O47" s="7" t="s">
        <v>80</v>
      </c>
      <c r="P47" s="7"/>
      <c r="Q47" s="7" t="s">
        <v>110</v>
      </c>
      <c r="R47" s="35">
        <f t="shared" ref="R47:R48" si="5">ROUNDUP(+I47*J47*L47*N47%,-1)</f>
        <v>6084710</v>
      </c>
      <c r="S47" s="5"/>
      <c r="U47" s="2"/>
      <c r="V47" s="7"/>
      <c r="W47" s="7"/>
      <c r="X47" s="7"/>
      <c r="Y47" s="7"/>
      <c r="Z47" s="7"/>
      <c r="AA47" s="7"/>
      <c r="AB47" s="7"/>
      <c r="AC47" s="7"/>
      <c r="AD47" s="7"/>
    </row>
    <row r="48" spans="2:30" ht="14.1" customHeight="1" x14ac:dyDescent="0.3">
      <c r="B48" s="344"/>
      <c r="C48" s="336"/>
      <c r="D48" s="336"/>
      <c r="E48" s="338"/>
      <c r="F48" s="385"/>
      <c r="G48" s="334"/>
      <c r="H48" s="5" t="s">
        <v>258</v>
      </c>
      <c r="I48" s="7">
        <v>1</v>
      </c>
      <c r="J48" s="2">
        <v>64090</v>
      </c>
      <c r="K48" s="7" t="s">
        <v>89</v>
      </c>
      <c r="L48" s="7">
        <v>292</v>
      </c>
      <c r="M48" s="7" t="s">
        <v>89</v>
      </c>
      <c r="N48" s="7">
        <v>85</v>
      </c>
      <c r="O48" s="7" t="s">
        <v>80</v>
      </c>
      <c r="P48" s="7"/>
      <c r="Q48" s="7" t="s">
        <v>110</v>
      </c>
      <c r="R48" s="35">
        <f t="shared" si="5"/>
        <v>15907140</v>
      </c>
      <c r="S48" s="5"/>
      <c r="T48" s="7"/>
      <c r="U48" s="2"/>
      <c r="V48" s="7"/>
      <c r="W48" s="7"/>
      <c r="X48" s="7"/>
      <c r="Y48" s="7"/>
      <c r="Z48" s="7"/>
      <c r="AA48" s="7"/>
      <c r="AB48" s="7"/>
      <c r="AC48" s="7"/>
      <c r="AD48" s="7"/>
    </row>
    <row r="49" spans="1:30" ht="14.1" customHeight="1" x14ac:dyDescent="0.3">
      <c r="B49" s="344"/>
      <c r="C49" s="336"/>
      <c r="D49" s="336"/>
      <c r="E49" s="338"/>
      <c r="F49" s="385"/>
      <c r="G49" s="334"/>
      <c r="H49" s="5" t="s">
        <v>36</v>
      </c>
      <c r="I49" s="7">
        <v>4</v>
      </c>
      <c r="J49" s="2">
        <v>56360</v>
      </c>
      <c r="K49" s="7" t="s">
        <v>89</v>
      </c>
      <c r="L49" s="7">
        <v>292</v>
      </c>
      <c r="M49" s="7" t="s">
        <v>89</v>
      </c>
      <c r="N49" s="7">
        <v>94</v>
      </c>
      <c r="O49" s="7" t="s">
        <v>80</v>
      </c>
      <c r="P49" s="7"/>
      <c r="Q49" s="7" t="s">
        <v>110</v>
      </c>
      <c r="R49" s="35">
        <f>ROUNDUP(+I49*J49*L49*N49%,-1)</f>
        <v>61878780</v>
      </c>
      <c r="S49" s="5"/>
      <c r="T49" s="7"/>
      <c r="U49" s="2"/>
      <c r="V49" s="7"/>
      <c r="W49" s="7"/>
      <c r="X49" s="7"/>
      <c r="Y49" s="7"/>
      <c r="Z49" s="7"/>
      <c r="AA49" s="7"/>
      <c r="AB49" s="7"/>
      <c r="AC49" s="7"/>
      <c r="AD49" s="7"/>
    </row>
    <row r="50" spans="1:30" ht="14.1" customHeight="1" x14ac:dyDescent="0.3">
      <c r="B50" s="344"/>
      <c r="C50" s="336"/>
      <c r="D50" s="336"/>
      <c r="E50" s="338"/>
      <c r="F50" s="385"/>
      <c r="G50" s="334"/>
      <c r="H50" s="5" t="s">
        <v>36</v>
      </c>
      <c r="I50" s="7">
        <v>1</v>
      </c>
      <c r="J50" s="2">
        <v>56360</v>
      </c>
      <c r="K50" s="7" t="s">
        <v>89</v>
      </c>
      <c r="L50" s="7">
        <v>292</v>
      </c>
      <c r="M50" s="7" t="s">
        <v>89</v>
      </c>
      <c r="N50" s="7">
        <v>94</v>
      </c>
      <c r="O50" s="7" t="s">
        <v>80</v>
      </c>
      <c r="P50" s="7"/>
      <c r="Q50" s="7" t="s">
        <v>110</v>
      </c>
      <c r="R50" s="35">
        <f>ROUNDUP(+I50*J50*L50*N50%,-1)</f>
        <v>15469700</v>
      </c>
      <c r="S50" s="5"/>
      <c r="T50" s="5"/>
      <c r="U50" s="7"/>
      <c r="V50" s="2"/>
      <c r="W50" s="7"/>
      <c r="X50" s="7"/>
      <c r="Y50" s="7"/>
      <c r="Z50" s="7"/>
      <c r="AA50" s="7"/>
      <c r="AB50" s="7"/>
      <c r="AC50" s="7"/>
      <c r="AD50" s="7"/>
    </row>
    <row r="51" spans="1:30" ht="14.1" customHeight="1" x14ac:dyDescent="0.3">
      <c r="B51" s="344"/>
      <c r="C51" s="336"/>
      <c r="D51" s="336"/>
      <c r="E51" s="338"/>
      <c r="F51" s="385"/>
      <c r="G51" s="334"/>
      <c r="H51" s="5" t="s">
        <v>259</v>
      </c>
      <c r="I51" s="7">
        <v>1</v>
      </c>
      <c r="J51" s="2">
        <v>62460</v>
      </c>
      <c r="K51" s="7" t="s">
        <v>89</v>
      </c>
      <c r="L51" s="7">
        <v>249</v>
      </c>
      <c r="M51" s="7" t="s">
        <v>89</v>
      </c>
      <c r="N51" s="7">
        <v>85</v>
      </c>
      <c r="O51" s="7" t="s">
        <v>80</v>
      </c>
      <c r="P51" s="7"/>
      <c r="Q51" s="7" t="s">
        <v>110</v>
      </c>
      <c r="R51" s="35">
        <f>ROUNDUP(+I51*J51*L51*N51%,-1)</f>
        <v>13219660</v>
      </c>
      <c r="S51" s="5"/>
      <c r="T51" s="7"/>
      <c r="U51" s="2"/>
      <c r="V51" s="7"/>
      <c r="W51" s="7"/>
      <c r="X51" s="7"/>
      <c r="Y51" s="7"/>
      <c r="Z51" s="7"/>
      <c r="AA51" s="7"/>
      <c r="AB51" s="7"/>
      <c r="AC51" s="7"/>
      <c r="AD51" s="7"/>
    </row>
    <row r="52" spans="1:30" ht="14.1" customHeight="1" x14ac:dyDescent="0.3">
      <c r="B52" s="89" t="s">
        <v>218</v>
      </c>
      <c r="C52" s="336"/>
      <c r="D52" s="336"/>
      <c r="E52" s="338"/>
      <c r="F52" s="385"/>
      <c r="G52" s="334"/>
      <c r="H52" s="5" t="s">
        <v>0</v>
      </c>
      <c r="I52" s="7">
        <v>1</v>
      </c>
      <c r="J52" s="2">
        <v>58010</v>
      </c>
      <c r="K52" s="7" t="s">
        <v>90</v>
      </c>
      <c r="L52" s="7">
        <v>36</v>
      </c>
      <c r="M52" s="7" t="s">
        <v>89</v>
      </c>
      <c r="N52" s="7">
        <v>94</v>
      </c>
      <c r="O52" s="7" t="s">
        <v>80</v>
      </c>
      <c r="P52" s="7"/>
      <c r="Q52" s="7" t="s">
        <v>110</v>
      </c>
      <c r="R52" s="35">
        <f t="shared" ref="R52:R59" si="6">ROUNDUP(+I52*J52*L52*N52%,-1)</f>
        <v>1963060</v>
      </c>
      <c r="S52" s="5"/>
      <c r="T52" s="5"/>
      <c r="U52" s="7"/>
      <c r="V52" s="2"/>
      <c r="W52" s="7"/>
      <c r="X52" s="7"/>
      <c r="Y52" s="7"/>
      <c r="Z52" s="7"/>
      <c r="AA52" s="7"/>
      <c r="AB52" s="7"/>
      <c r="AC52" s="7"/>
      <c r="AD52" s="7"/>
    </row>
    <row r="53" spans="1:30" ht="15.75" customHeight="1" x14ac:dyDescent="0.3">
      <c r="B53" s="89" t="s">
        <v>219</v>
      </c>
      <c r="C53" s="336"/>
      <c r="D53" s="336"/>
      <c r="E53" s="338"/>
      <c r="F53" s="385"/>
      <c r="G53" s="334"/>
      <c r="H53" s="5" t="s">
        <v>0</v>
      </c>
      <c r="I53" s="7">
        <v>1</v>
      </c>
      <c r="J53" s="2">
        <v>58010</v>
      </c>
      <c r="K53" s="7" t="s">
        <v>90</v>
      </c>
      <c r="L53" s="7">
        <v>36</v>
      </c>
      <c r="M53" s="7" t="s">
        <v>89</v>
      </c>
      <c r="N53" s="7">
        <v>85</v>
      </c>
      <c r="O53" s="7" t="s">
        <v>80</v>
      </c>
      <c r="P53" s="7"/>
      <c r="Q53" s="7" t="s">
        <v>110</v>
      </c>
      <c r="R53" s="35">
        <f t="shared" si="6"/>
        <v>1775110</v>
      </c>
      <c r="S53" s="5"/>
      <c r="T53" s="5"/>
      <c r="U53" s="7"/>
      <c r="V53" s="2"/>
      <c r="W53" s="7"/>
      <c r="X53" s="7"/>
      <c r="Y53" s="7"/>
      <c r="Z53" s="7"/>
      <c r="AA53" s="7"/>
      <c r="AB53" s="7"/>
      <c r="AC53" s="7"/>
      <c r="AD53" s="7"/>
    </row>
    <row r="54" spans="1:30" ht="15.75" customHeight="1" x14ac:dyDescent="0.3">
      <c r="B54" s="89" t="s">
        <v>220</v>
      </c>
      <c r="C54" s="336"/>
      <c r="D54" s="336"/>
      <c r="E54" s="338"/>
      <c r="F54" s="385"/>
      <c r="G54" s="334"/>
      <c r="H54" s="5" t="s">
        <v>3</v>
      </c>
      <c r="I54" s="7">
        <v>1</v>
      </c>
      <c r="J54" s="2">
        <v>56360</v>
      </c>
      <c r="K54" s="7" t="s">
        <v>90</v>
      </c>
      <c r="L54" s="7">
        <v>36</v>
      </c>
      <c r="M54" s="7" t="s">
        <v>89</v>
      </c>
      <c r="N54" s="7">
        <v>94</v>
      </c>
      <c r="O54" s="7" t="s">
        <v>80</v>
      </c>
      <c r="P54" s="7"/>
      <c r="Q54" s="7" t="s">
        <v>110</v>
      </c>
      <c r="R54" s="35">
        <f t="shared" si="6"/>
        <v>1907230</v>
      </c>
      <c r="S54" s="5"/>
      <c r="T54" s="7"/>
      <c r="U54" s="2"/>
      <c r="V54" s="7"/>
      <c r="W54" s="7"/>
      <c r="X54" s="7"/>
      <c r="Y54" s="7"/>
      <c r="Z54" s="7"/>
      <c r="AA54" s="7"/>
      <c r="AB54" s="7"/>
      <c r="AC54" s="7"/>
      <c r="AD54" s="7"/>
    </row>
    <row r="55" spans="1:30" ht="15.75" customHeight="1" x14ac:dyDescent="0.3">
      <c r="A55" s="72"/>
      <c r="B55" s="89" t="s">
        <v>221</v>
      </c>
      <c r="C55" s="336"/>
      <c r="D55" s="336"/>
      <c r="E55" s="338"/>
      <c r="F55" s="385"/>
      <c r="G55" s="334"/>
      <c r="H55" s="5" t="s">
        <v>217</v>
      </c>
      <c r="I55" s="7">
        <v>2</v>
      </c>
      <c r="J55" s="2">
        <v>56360</v>
      </c>
      <c r="K55" s="7" t="s">
        <v>90</v>
      </c>
      <c r="L55" s="7">
        <v>36</v>
      </c>
      <c r="M55" s="7" t="s">
        <v>89</v>
      </c>
      <c r="N55" s="7">
        <v>85</v>
      </c>
      <c r="O55" s="7" t="s">
        <v>80</v>
      </c>
      <c r="P55" s="7"/>
      <c r="Q55" s="7" t="s">
        <v>110</v>
      </c>
      <c r="R55" s="35">
        <f t="shared" si="6"/>
        <v>3449240</v>
      </c>
      <c r="S55" s="5"/>
      <c r="T55" s="5"/>
      <c r="U55" s="7"/>
      <c r="V55" s="2"/>
      <c r="W55" s="7"/>
      <c r="X55" s="7"/>
      <c r="Y55" s="7"/>
      <c r="Z55" s="7"/>
      <c r="AA55" s="7"/>
      <c r="AB55" s="7"/>
      <c r="AC55" s="7"/>
      <c r="AD55" s="7"/>
    </row>
    <row r="56" spans="1:30" ht="15.75" customHeight="1" x14ac:dyDescent="0.3">
      <c r="A56" s="72"/>
      <c r="B56" s="89" t="s">
        <v>222</v>
      </c>
      <c r="C56" s="336"/>
      <c r="D56" s="336"/>
      <c r="E56" s="338"/>
      <c r="F56" s="385"/>
      <c r="G56" s="334"/>
      <c r="H56" s="5" t="s">
        <v>30</v>
      </c>
      <c r="I56" s="7">
        <v>1</v>
      </c>
      <c r="J56" s="2">
        <v>56360</v>
      </c>
      <c r="K56" s="7" t="s">
        <v>89</v>
      </c>
      <c r="L56" s="7">
        <v>144</v>
      </c>
      <c r="M56" s="7" t="s">
        <v>89</v>
      </c>
      <c r="N56" s="7">
        <v>94</v>
      </c>
      <c r="O56" s="7" t="s">
        <v>80</v>
      </c>
      <c r="P56" s="7"/>
      <c r="Q56" s="7" t="s">
        <v>110</v>
      </c>
      <c r="R56" s="35">
        <f t="shared" ref="R56:R57" si="7">ROUNDUP(+I56*J56*L56*N56%,-1)</f>
        <v>7628890</v>
      </c>
      <c r="S56" s="5"/>
      <c r="T56" s="5"/>
      <c r="U56" s="7"/>
      <c r="V56" s="2"/>
      <c r="W56" s="7"/>
      <c r="X56" s="7"/>
      <c r="Y56" s="7"/>
      <c r="Z56" s="7"/>
      <c r="AA56" s="7"/>
      <c r="AB56" s="7"/>
      <c r="AC56" s="7"/>
      <c r="AD56" s="7"/>
    </row>
    <row r="57" spans="1:30" ht="15.75" customHeight="1" x14ac:dyDescent="0.3">
      <c r="A57" s="72"/>
      <c r="B57" s="89" t="s">
        <v>223</v>
      </c>
      <c r="C57" s="336"/>
      <c r="D57" s="336"/>
      <c r="E57" s="338"/>
      <c r="F57" s="385"/>
      <c r="G57" s="334"/>
      <c r="H57" s="5" t="s">
        <v>30</v>
      </c>
      <c r="I57" s="7">
        <v>1</v>
      </c>
      <c r="J57" s="2">
        <v>56360</v>
      </c>
      <c r="K57" s="7" t="s">
        <v>89</v>
      </c>
      <c r="L57" s="7">
        <v>144</v>
      </c>
      <c r="M57" s="7" t="s">
        <v>89</v>
      </c>
      <c r="N57" s="7">
        <v>85</v>
      </c>
      <c r="O57" s="7" t="s">
        <v>80</v>
      </c>
      <c r="P57" s="7"/>
      <c r="Q57" s="7" t="s">
        <v>110</v>
      </c>
      <c r="R57" s="35">
        <f t="shared" si="7"/>
        <v>6898470</v>
      </c>
      <c r="S57" s="5"/>
      <c r="T57" s="5"/>
      <c r="U57" s="7"/>
      <c r="V57" s="2"/>
      <c r="W57" s="7"/>
      <c r="X57" s="7"/>
      <c r="Y57" s="7"/>
      <c r="Z57" s="7"/>
      <c r="AA57" s="7"/>
      <c r="AB57" s="7"/>
      <c r="AC57" s="7"/>
      <c r="AD57" s="7"/>
    </row>
    <row r="58" spans="1:30" ht="15.75" customHeight="1" x14ac:dyDescent="0.3">
      <c r="A58" s="72"/>
      <c r="B58" s="89" t="s">
        <v>224</v>
      </c>
      <c r="C58" s="336"/>
      <c r="D58" s="336"/>
      <c r="E58" s="338"/>
      <c r="F58" s="385"/>
      <c r="G58" s="334"/>
      <c r="H58" s="5" t="s">
        <v>216</v>
      </c>
      <c r="I58" s="7">
        <v>1</v>
      </c>
      <c r="J58" s="2">
        <v>56360</v>
      </c>
      <c r="K58" s="7" t="s">
        <v>89</v>
      </c>
      <c r="L58" s="7">
        <v>108</v>
      </c>
      <c r="M58" s="7" t="s">
        <v>90</v>
      </c>
      <c r="N58" s="7">
        <v>100</v>
      </c>
      <c r="O58" s="7" t="s">
        <v>80</v>
      </c>
      <c r="P58" s="7"/>
      <c r="Q58" s="7" t="s">
        <v>110</v>
      </c>
      <c r="R58" s="82">
        <f t="shared" si="6"/>
        <v>6086880</v>
      </c>
      <c r="S58" s="5"/>
      <c r="T58" s="5"/>
      <c r="U58" s="7"/>
      <c r="V58" s="2"/>
      <c r="W58" s="7"/>
      <c r="X58" s="7"/>
      <c r="Y58" s="7"/>
      <c r="Z58" s="7"/>
      <c r="AA58" s="7"/>
      <c r="AB58" s="7"/>
      <c r="AC58" s="7"/>
      <c r="AD58" s="7"/>
    </row>
    <row r="59" spans="1:30" ht="15.75" customHeight="1" x14ac:dyDescent="0.3">
      <c r="A59" s="72"/>
      <c r="B59" s="89"/>
      <c r="C59" s="336"/>
      <c r="D59" s="336"/>
      <c r="E59" s="338"/>
      <c r="F59" s="385"/>
      <c r="G59" s="334"/>
      <c r="H59" s="5" t="s">
        <v>115</v>
      </c>
      <c r="I59" s="7">
        <v>2</v>
      </c>
      <c r="J59" s="2">
        <v>27390</v>
      </c>
      <c r="K59" s="7" t="s">
        <v>90</v>
      </c>
      <c r="L59" s="7">
        <v>144</v>
      </c>
      <c r="M59" s="7" t="s">
        <v>90</v>
      </c>
      <c r="N59" s="7">
        <v>100</v>
      </c>
      <c r="O59" s="7" t="s">
        <v>80</v>
      </c>
      <c r="P59" s="7"/>
      <c r="Q59" s="7" t="s">
        <v>110</v>
      </c>
      <c r="R59" s="82">
        <f t="shared" si="6"/>
        <v>7888320</v>
      </c>
      <c r="S59" s="5"/>
      <c r="T59" s="5"/>
      <c r="U59" s="7"/>
      <c r="V59" s="2"/>
      <c r="W59" s="7"/>
      <c r="X59" s="7"/>
      <c r="Y59" s="7"/>
      <c r="Z59" s="7"/>
      <c r="AA59" s="7"/>
      <c r="AB59" s="7"/>
      <c r="AC59" s="7"/>
      <c r="AD59" s="7"/>
    </row>
    <row r="60" spans="1:30" ht="15.75" customHeight="1" x14ac:dyDescent="0.3">
      <c r="A60" s="72"/>
      <c r="B60" s="89" t="s">
        <v>225</v>
      </c>
      <c r="C60" s="336"/>
      <c r="D60" s="336"/>
      <c r="E60" s="338"/>
      <c r="F60" s="385"/>
      <c r="G60" s="334"/>
      <c r="H60" s="5" t="s">
        <v>13</v>
      </c>
      <c r="I60" s="7">
        <v>19</v>
      </c>
      <c r="J60" s="2">
        <v>19920</v>
      </c>
      <c r="K60" s="7" t="s">
        <v>89</v>
      </c>
      <c r="L60" s="7">
        <v>12</v>
      </c>
      <c r="M60" s="7" t="s">
        <v>82</v>
      </c>
      <c r="N60" s="7"/>
      <c r="O60" s="7"/>
      <c r="P60" s="7"/>
      <c r="Q60" s="7" t="s">
        <v>110</v>
      </c>
      <c r="R60" s="35">
        <f>ROUNDUP(+I60*J60*L60,-1)</f>
        <v>4541760</v>
      </c>
      <c r="S60" s="5"/>
      <c r="T60" s="7"/>
      <c r="U60" s="2"/>
      <c r="V60" s="7"/>
      <c r="W60" s="7"/>
      <c r="X60" s="7"/>
      <c r="Y60" s="7"/>
      <c r="Z60" s="7"/>
      <c r="AA60" s="7"/>
      <c r="AB60" s="7"/>
      <c r="AC60" s="7"/>
      <c r="AD60" s="7"/>
    </row>
    <row r="61" spans="1:30" x14ac:dyDescent="0.3">
      <c r="A61" s="72"/>
      <c r="B61" s="89" t="s">
        <v>122</v>
      </c>
      <c r="C61" s="335"/>
      <c r="D61" s="335"/>
      <c r="E61" s="338"/>
      <c r="F61" s="385"/>
      <c r="G61" s="334"/>
      <c r="H61" s="5" t="s">
        <v>14</v>
      </c>
      <c r="I61" s="7">
        <v>1</v>
      </c>
      <c r="J61" s="2">
        <v>5300000</v>
      </c>
      <c r="K61" s="7" t="s">
        <v>89</v>
      </c>
      <c r="L61" s="7">
        <v>12</v>
      </c>
      <c r="M61" s="7" t="s">
        <v>82</v>
      </c>
      <c r="N61" s="7"/>
      <c r="O61" s="7"/>
      <c r="P61" s="7"/>
      <c r="Q61" s="7" t="s">
        <v>110</v>
      </c>
      <c r="R61" s="35">
        <f>ROUNDUP(+I61*J61*L61,-1)</f>
        <v>63600000</v>
      </c>
      <c r="S61" s="5"/>
      <c r="T61" s="7"/>
      <c r="U61" s="2"/>
      <c r="V61" s="7"/>
      <c r="W61" s="7"/>
      <c r="X61" s="7"/>
      <c r="Y61" s="7"/>
      <c r="Z61" s="7"/>
      <c r="AA61" s="7"/>
      <c r="AB61" s="7"/>
      <c r="AC61" s="7"/>
      <c r="AD61" s="7"/>
    </row>
    <row r="62" spans="1:30" ht="14.1" customHeight="1" x14ac:dyDescent="0.3">
      <c r="A62" s="72"/>
      <c r="B62" s="88" t="s">
        <v>226</v>
      </c>
      <c r="C62" s="335"/>
      <c r="D62" s="335"/>
      <c r="E62" s="338"/>
      <c r="F62" s="385"/>
      <c r="G62" s="334"/>
      <c r="H62" s="5" t="s">
        <v>38</v>
      </c>
      <c r="I62" s="7">
        <v>2</v>
      </c>
      <c r="J62" s="2">
        <v>58010</v>
      </c>
      <c r="K62" s="7" t="s">
        <v>89</v>
      </c>
      <c r="L62" s="7">
        <v>292</v>
      </c>
      <c r="M62" s="7" t="s">
        <v>89</v>
      </c>
      <c r="N62" s="7">
        <v>85</v>
      </c>
      <c r="O62" s="7" t="s">
        <v>80</v>
      </c>
      <c r="P62" s="7"/>
      <c r="Q62" s="7" t="s">
        <v>110</v>
      </c>
      <c r="R62" s="35">
        <f t="shared" ref="R62:R63" si="8">ROUNDUP(+I62*J62*L62*N62%,-1)</f>
        <v>28796170</v>
      </c>
      <c r="AC62" s="7"/>
      <c r="AD62" s="7"/>
    </row>
    <row r="63" spans="1:30" ht="14.1" customHeight="1" x14ac:dyDescent="0.3">
      <c r="A63" s="72"/>
      <c r="B63" s="88" t="s">
        <v>227</v>
      </c>
      <c r="C63" s="335"/>
      <c r="D63" s="335"/>
      <c r="E63" s="338"/>
      <c r="F63" s="385"/>
      <c r="G63" s="334"/>
      <c r="H63" s="5" t="s">
        <v>260</v>
      </c>
      <c r="I63" s="7">
        <v>1</v>
      </c>
      <c r="J63" s="2">
        <v>56360</v>
      </c>
      <c r="K63" s="7" t="s">
        <v>89</v>
      </c>
      <c r="L63" s="7">
        <v>292</v>
      </c>
      <c r="M63" s="7" t="s">
        <v>89</v>
      </c>
      <c r="N63" s="7">
        <v>85</v>
      </c>
      <c r="O63" s="7" t="s">
        <v>80</v>
      </c>
      <c r="P63" s="7"/>
      <c r="Q63" s="7" t="s">
        <v>110</v>
      </c>
      <c r="R63" s="35">
        <f t="shared" si="8"/>
        <v>13988560</v>
      </c>
      <c r="AC63" s="7"/>
      <c r="AD63" s="7"/>
    </row>
    <row r="64" spans="1:30" ht="14.1" customHeight="1" x14ac:dyDescent="0.3">
      <c r="A64" s="72"/>
      <c r="B64" s="88" t="s">
        <v>228</v>
      </c>
      <c r="C64" s="335"/>
      <c r="D64" s="335"/>
      <c r="E64" s="338"/>
      <c r="F64" s="385"/>
      <c r="G64" s="334"/>
      <c r="H64" s="5"/>
      <c r="I64" s="7"/>
      <c r="J64" s="2"/>
      <c r="K64" s="7"/>
      <c r="L64" s="7"/>
      <c r="M64" s="7"/>
      <c r="N64" s="7"/>
      <c r="O64" s="7"/>
      <c r="P64" s="7"/>
      <c r="Q64" s="7"/>
      <c r="R64" s="82"/>
      <c r="AC64" s="7"/>
      <c r="AD64" s="7"/>
    </row>
    <row r="65" spans="1:86" s="71" customFormat="1" ht="15" customHeight="1" x14ac:dyDescent="0.3">
      <c r="A65" s="72"/>
      <c r="B65" s="88"/>
      <c r="C65" s="335"/>
      <c r="D65" s="335"/>
      <c r="E65" s="339"/>
      <c r="F65" s="386"/>
      <c r="G65" s="334"/>
      <c r="H65" s="4" t="s">
        <v>73</v>
      </c>
      <c r="I65" s="4">
        <f>SUM(I43:I63)</f>
        <v>48</v>
      </c>
      <c r="J65" s="3"/>
      <c r="K65" s="4"/>
      <c r="L65" s="4"/>
      <c r="M65" s="4"/>
      <c r="N65" s="4"/>
      <c r="O65" s="4"/>
      <c r="P65" s="4"/>
      <c r="Q65" s="4"/>
      <c r="R65" s="51">
        <f>SUM(R43:R63)</f>
        <v>355636900</v>
      </c>
      <c r="S65"/>
      <c r="T65"/>
      <c r="U65"/>
      <c r="V65"/>
      <c r="W65"/>
      <c r="X65"/>
      <c r="Y65"/>
      <c r="Z65"/>
      <c r="AA65"/>
      <c r="AB65"/>
      <c r="AC65" s="7"/>
      <c r="AD65" s="7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</row>
    <row r="66" spans="1:86" x14ac:dyDescent="0.3">
      <c r="A66" s="72"/>
      <c r="B66" s="343" t="s">
        <v>96</v>
      </c>
      <c r="C66" s="345" t="s">
        <v>136</v>
      </c>
      <c r="D66" s="345" t="s">
        <v>37</v>
      </c>
      <c r="E66" s="337">
        <v>0</v>
      </c>
      <c r="F66" s="340">
        <f>ROUNDUP(R68,-3)/1000</f>
        <v>0</v>
      </c>
      <c r="G66" s="358">
        <f>F66-E66</f>
        <v>0</v>
      </c>
      <c r="H66" s="58"/>
      <c r="I66" s="5"/>
      <c r="J66" s="2"/>
      <c r="K66" s="7"/>
      <c r="L66" s="7"/>
      <c r="M66" s="7"/>
      <c r="N66" s="7"/>
      <c r="O66" s="75"/>
      <c r="P66" s="75"/>
      <c r="Q66" s="7"/>
      <c r="R66" s="53"/>
      <c r="AC66" s="7"/>
      <c r="AD66" s="7"/>
    </row>
    <row r="67" spans="1:86" x14ac:dyDescent="0.3">
      <c r="A67" s="72"/>
      <c r="B67" s="344"/>
      <c r="C67" s="346"/>
      <c r="D67" s="346"/>
      <c r="E67" s="338"/>
      <c r="F67" s="341"/>
      <c r="G67" s="358"/>
      <c r="H67" s="58"/>
      <c r="I67" s="5"/>
      <c r="J67" s="2"/>
      <c r="K67" s="7"/>
      <c r="L67" s="7"/>
      <c r="M67" s="7"/>
      <c r="N67" s="7"/>
      <c r="O67" s="75"/>
      <c r="P67" s="75"/>
      <c r="Q67" s="7"/>
      <c r="R67" s="53"/>
      <c r="AC67" s="7"/>
      <c r="AD67" s="7"/>
    </row>
    <row r="68" spans="1:86" s="71" customFormat="1" ht="15" customHeight="1" x14ac:dyDescent="0.3">
      <c r="A68" s="72"/>
      <c r="B68" s="377"/>
      <c r="C68" s="378"/>
      <c r="D68" s="378"/>
      <c r="E68" s="339"/>
      <c r="F68" s="342"/>
      <c r="G68" s="359"/>
      <c r="H68" s="46" t="s">
        <v>73</v>
      </c>
      <c r="I68" s="4">
        <f>SUM(I66:I67)</f>
        <v>0</v>
      </c>
      <c r="J68" s="3"/>
      <c r="K68" s="4"/>
      <c r="L68" s="4"/>
      <c r="M68" s="4"/>
      <c r="N68" s="4"/>
      <c r="O68" s="4"/>
      <c r="P68" s="4"/>
      <c r="Q68" s="4"/>
      <c r="R68" s="51">
        <f>SUM(R66:R67)</f>
        <v>0</v>
      </c>
      <c r="S68"/>
      <c r="T68"/>
      <c r="U68"/>
      <c r="V68"/>
      <c r="W68"/>
      <c r="X68"/>
      <c r="Y68"/>
      <c r="Z68"/>
      <c r="AA68"/>
      <c r="AB68"/>
      <c r="AC68" s="7"/>
      <c r="AD68" s="7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</row>
    <row r="69" spans="1:86" ht="14.1" customHeight="1" x14ac:dyDescent="0.3">
      <c r="A69" s="72"/>
      <c r="B69" s="343" t="s">
        <v>99</v>
      </c>
      <c r="C69" s="345" t="s">
        <v>99</v>
      </c>
      <c r="D69" s="345" t="s">
        <v>144</v>
      </c>
      <c r="E69" s="337">
        <v>7021</v>
      </c>
      <c r="F69" s="340">
        <f>R75/1000</f>
        <v>17970.026000000002</v>
      </c>
      <c r="G69" s="357">
        <f>F69-E69</f>
        <v>10949.026000000002</v>
      </c>
      <c r="H69" s="5" t="s">
        <v>76</v>
      </c>
      <c r="I69" s="7"/>
      <c r="J69" s="2"/>
      <c r="K69" s="7"/>
      <c r="L69" s="7"/>
      <c r="M69" s="7"/>
      <c r="N69" s="7"/>
      <c r="O69" s="7"/>
      <c r="P69" s="7"/>
      <c r="Q69" s="7" t="s">
        <v>110</v>
      </c>
      <c r="R69" s="76">
        <v>1164833</v>
      </c>
      <c r="AC69" s="7"/>
      <c r="AD69" s="7"/>
    </row>
    <row r="70" spans="1:86" ht="14.1" customHeight="1" x14ac:dyDescent="0.3">
      <c r="A70" s="72"/>
      <c r="B70" s="344"/>
      <c r="C70" s="346"/>
      <c r="D70" s="346"/>
      <c r="E70" s="338"/>
      <c r="F70" s="341"/>
      <c r="G70" s="358"/>
      <c r="H70" s="5" t="s">
        <v>179</v>
      </c>
      <c r="I70" s="7"/>
      <c r="J70" s="2"/>
      <c r="K70" s="7"/>
      <c r="L70" s="7"/>
      <c r="M70" s="7"/>
      <c r="N70" s="7"/>
      <c r="O70" s="7"/>
      <c r="P70" s="7"/>
      <c r="Q70" s="7" t="s">
        <v>110</v>
      </c>
      <c r="R70" s="76">
        <v>769317</v>
      </c>
      <c r="AC70" s="7"/>
      <c r="AD70" s="7"/>
    </row>
    <row r="71" spans="1:86" ht="14.1" customHeight="1" x14ac:dyDescent="0.3">
      <c r="A71" s="72"/>
      <c r="B71" s="344"/>
      <c r="C71" s="346"/>
      <c r="D71" s="346"/>
      <c r="E71" s="338"/>
      <c r="F71" s="341"/>
      <c r="G71" s="358"/>
      <c r="H71" s="5" t="s">
        <v>56</v>
      </c>
      <c r="I71" s="7"/>
      <c r="J71" s="2"/>
      <c r="K71" s="7"/>
      <c r="L71" s="7"/>
      <c r="M71" s="7"/>
      <c r="N71" s="7"/>
      <c r="O71" s="7"/>
      <c r="P71" s="7"/>
      <c r="Q71" s="7" t="s">
        <v>110</v>
      </c>
      <c r="R71" s="76">
        <v>9308943</v>
      </c>
      <c r="S71" s="174"/>
      <c r="AC71" s="7"/>
      <c r="AD71" s="7"/>
    </row>
    <row r="72" spans="1:86" ht="14.1" customHeight="1" x14ac:dyDescent="0.3">
      <c r="A72" s="72"/>
      <c r="B72" s="344"/>
      <c r="C72" s="346"/>
      <c r="D72" s="346"/>
      <c r="E72" s="338"/>
      <c r="F72" s="341"/>
      <c r="G72" s="358"/>
      <c r="H72" s="5" t="s">
        <v>92</v>
      </c>
      <c r="I72" s="7"/>
      <c r="J72" s="2"/>
      <c r="K72" s="7"/>
      <c r="L72" s="7"/>
      <c r="M72" s="7"/>
      <c r="N72" s="7"/>
      <c r="O72" s="7"/>
      <c r="P72" s="7"/>
      <c r="Q72" s="7" t="s">
        <v>110</v>
      </c>
      <c r="R72" s="76">
        <v>3128371</v>
      </c>
    </row>
    <row r="73" spans="1:86" ht="14.1" customHeight="1" x14ac:dyDescent="0.3">
      <c r="A73" s="72"/>
      <c r="B73" s="344"/>
      <c r="C73" s="346"/>
      <c r="D73" s="346"/>
      <c r="E73" s="338"/>
      <c r="F73" s="341"/>
      <c r="G73" s="358"/>
      <c r="H73" s="5" t="s">
        <v>166</v>
      </c>
      <c r="I73" s="7"/>
      <c r="J73" s="2"/>
      <c r="K73" s="7"/>
      <c r="L73" s="7"/>
      <c r="M73" s="7"/>
      <c r="N73" s="7"/>
      <c r="O73" s="7"/>
      <c r="P73" s="7"/>
      <c r="Q73" s="7" t="s">
        <v>110</v>
      </c>
      <c r="R73" s="76">
        <v>3598502</v>
      </c>
    </row>
    <row r="74" spans="1:86" ht="14.1" customHeight="1" x14ac:dyDescent="0.3">
      <c r="A74" s="72"/>
      <c r="B74" s="344"/>
      <c r="C74" s="346"/>
      <c r="D74" s="346"/>
      <c r="E74" s="338"/>
      <c r="F74" s="341"/>
      <c r="G74" s="382"/>
      <c r="H74" s="58" t="s">
        <v>282</v>
      </c>
      <c r="I74" s="7"/>
      <c r="J74" s="2"/>
      <c r="K74" s="7"/>
      <c r="L74" s="7"/>
      <c r="M74" s="7"/>
      <c r="N74" s="7"/>
      <c r="O74" s="7"/>
      <c r="P74" s="7"/>
      <c r="Q74" s="7" t="s">
        <v>281</v>
      </c>
      <c r="R74" s="76">
        <v>60</v>
      </c>
    </row>
    <row r="75" spans="1:86" ht="15" customHeight="1" thickBot="1" x14ac:dyDescent="0.35">
      <c r="A75" s="72"/>
      <c r="B75" s="377"/>
      <c r="C75" s="378"/>
      <c r="D75" s="378"/>
      <c r="E75" s="339"/>
      <c r="F75" s="342"/>
      <c r="G75" s="383"/>
      <c r="H75" s="84" t="s">
        <v>73</v>
      </c>
      <c r="I75" s="85"/>
      <c r="J75" s="86"/>
      <c r="K75" s="85"/>
      <c r="L75" s="85"/>
      <c r="M75" s="85"/>
      <c r="N75" s="85"/>
      <c r="O75" s="85"/>
      <c r="P75" s="85"/>
      <c r="Q75" s="85"/>
      <c r="R75" s="87">
        <f>SUM(R69:R74)</f>
        <v>17970026</v>
      </c>
    </row>
    <row r="76" spans="1:86" ht="15" customHeight="1" x14ac:dyDescent="0.3">
      <c r="A76" s="72"/>
      <c r="B76" s="343" t="s">
        <v>56</v>
      </c>
      <c r="C76" s="345" t="s">
        <v>56</v>
      </c>
      <c r="D76" s="189" t="s">
        <v>295</v>
      </c>
      <c r="E76" s="190">
        <v>0</v>
      </c>
      <c r="F76" s="191">
        <f>R76/1000</f>
        <v>0.96399999999999997</v>
      </c>
      <c r="G76" s="192">
        <f>F76-E76</f>
        <v>0.96399999999999997</v>
      </c>
      <c r="H76" s="439" t="s">
        <v>296</v>
      </c>
      <c r="I76" s="440"/>
      <c r="J76" s="441"/>
      <c r="K76" s="440"/>
      <c r="L76" s="440"/>
      <c r="M76" s="440"/>
      <c r="N76" s="440"/>
      <c r="O76" s="440"/>
      <c r="P76" s="440"/>
      <c r="Q76" s="440"/>
      <c r="R76" s="442">
        <v>964</v>
      </c>
    </row>
    <row r="77" spans="1:86" x14ac:dyDescent="0.3">
      <c r="A77" s="72"/>
      <c r="B77" s="394"/>
      <c r="C77" s="396"/>
      <c r="D77" s="347" t="s">
        <v>141</v>
      </c>
      <c r="E77" s="337">
        <v>28937</v>
      </c>
      <c r="F77" s="340">
        <f>ROUNDUP(R88,-3)/1000</f>
        <v>40673</v>
      </c>
      <c r="G77" s="357">
        <f>F77-E77</f>
        <v>11736</v>
      </c>
      <c r="H77" s="177" t="s">
        <v>132</v>
      </c>
      <c r="I77" s="178"/>
      <c r="J77" s="179">
        <v>80000</v>
      </c>
      <c r="K77" s="180" t="s">
        <v>89</v>
      </c>
      <c r="L77" s="180">
        <v>10</v>
      </c>
      <c r="M77" s="180" t="s">
        <v>85</v>
      </c>
      <c r="N77" s="180" t="s">
        <v>89</v>
      </c>
      <c r="O77" s="180">
        <v>12</v>
      </c>
      <c r="P77" s="180" t="s">
        <v>82</v>
      </c>
      <c r="Q77" s="180" t="s">
        <v>110</v>
      </c>
      <c r="R77" s="181">
        <f>J77*L77*O77</f>
        <v>9600000</v>
      </c>
    </row>
    <row r="78" spans="1:86" x14ac:dyDescent="0.3">
      <c r="B78" s="394"/>
      <c r="C78" s="396"/>
      <c r="D78" s="348"/>
      <c r="E78" s="338"/>
      <c r="F78" s="341"/>
      <c r="G78" s="358"/>
      <c r="H78" s="58" t="s">
        <v>229</v>
      </c>
      <c r="I78" s="7"/>
      <c r="J78" s="70">
        <v>600000</v>
      </c>
      <c r="K78" s="7" t="s">
        <v>90</v>
      </c>
      <c r="L78" s="7">
        <v>1</v>
      </c>
      <c r="M78" s="7" t="s">
        <v>85</v>
      </c>
      <c r="N78" s="7" t="s">
        <v>89</v>
      </c>
      <c r="O78" s="7">
        <v>1</v>
      </c>
      <c r="P78" s="7" t="s">
        <v>82</v>
      </c>
      <c r="Q78" s="7" t="s">
        <v>110</v>
      </c>
      <c r="R78" s="53">
        <f>J78*L78*O78</f>
        <v>600000</v>
      </c>
    </row>
    <row r="79" spans="1:86" x14ac:dyDescent="0.3">
      <c r="B79" s="394"/>
      <c r="C79" s="396"/>
      <c r="D79" s="348"/>
      <c r="E79" s="338"/>
      <c r="F79" s="341"/>
      <c r="G79" s="358"/>
      <c r="H79" s="58" t="s">
        <v>230</v>
      </c>
      <c r="I79" s="7"/>
      <c r="J79" s="70">
        <v>600000</v>
      </c>
      <c r="K79" s="7" t="s">
        <v>90</v>
      </c>
      <c r="L79" s="7">
        <v>1</v>
      </c>
      <c r="M79" s="7" t="s">
        <v>231</v>
      </c>
      <c r="N79" s="7" t="s">
        <v>90</v>
      </c>
      <c r="O79" s="7">
        <v>1</v>
      </c>
      <c r="P79" s="7" t="s">
        <v>232</v>
      </c>
      <c r="Q79" s="7" t="s">
        <v>110</v>
      </c>
      <c r="R79" s="53">
        <v>600000</v>
      </c>
    </row>
    <row r="80" spans="1:86" x14ac:dyDescent="0.3">
      <c r="B80" s="394"/>
      <c r="C80" s="396"/>
      <c r="D80" s="348"/>
      <c r="E80" s="338"/>
      <c r="F80" s="341"/>
      <c r="G80" s="358"/>
      <c r="H80" s="58" t="s">
        <v>233</v>
      </c>
      <c r="I80" s="7"/>
      <c r="J80" s="70">
        <v>1500000</v>
      </c>
      <c r="K80" s="7" t="s">
        <v>90</v>
      </c>
      <c r="L80" s="7">
        <v>1</v>
      </c>
      <c r="M80" s="7" t="s">
        <v>85</v>
      </c>
      <c r="N80" s="7" t="s">
        <v>89</v>
      </c>
      <c r="O80" s="7">
        <v>1</v>
      </c>
      <c r="P80" s="7" t="s">
        <v>82</v>
      </c>
      <c r="Q80" s="7" t="s">
        <v>110</v>
      </c>
      <c r="R80" s="53">
        <f>J80*L80*O80</f>
        <v>1500000</v>
      </c>
    </row>
    <row r="81" spans="2:18" x14ac:dyDescent="0.3">
      <c r="B81" s="394"/>
      <c r="C81" s="396"/>
      <c r="D81" s="348"/>
      <c r="E81" s="338"/>
      <c r="F81" s="341"/>
      <c r="G81" s="358"/>
      <c r="H81" s="58" t="s">
        <v>234</v>
      </c>
      <c r="I81" s="7"/>
      <c r="J81" s="70">
        <v>800000</v>
      </c>
      <c r="K81" s="7" t="s">
        <v>90</v>
      </c>
      <c r="L81" s="7">
        <v>1</v>
      </c>
      <c r="M81" s="7" t="s">
        <v>85</v>
      </c>
      <c r="N81" s="7" t="s">
        <v>89</v>
      </c>
      <c r="O81" s="7">
        <v>1</v>
      </c>
      <c r="P81" s="7" t="s">
        <v>232</v>
      </c>
      <c r="Q81" s="7" t="s">
        <v>110</v>
      </c>
      <c r="R81" s="53">
        <f>J81*L81</f>
        <v>800000</v>
      </c>
    </row>
    <row r="82" spans="2:18" x14ac:dyDescent="0.3">
      <c r="B82" s="394"/>
      <c r="C82" s="396"/>
      <c r="D82" s="348"/>
      <c r="E82" s="338"/>
      <c r="F82" s="341"/>
      <c r="G82" s="358"/>
      <c r="H82" s="58" t="s">
        <v>235</v>
      </c>
      <c r="I82" s="7"/>
      <c r="J82" s="70">
        <v>800000</v>
      </c>
      <c r="K82" s="7" t="s">
        <v>90</v>
      </c>
      <c r="L82" s="7">
        <v>1</v>
      </c>
      <c r="M82" s="7" t="s">
        <v>206</v>
      </c>
      <c r="N82" s="7" t="s">
        <v>89</v>
      </c>
      <c r="O82" s="7">
        <v>1</v>
      </c>
      <c r="P82" s="7" t="s">
        <v>208</v>
      </c>
      <c r="Q82" s="7" t="s">
        <v>207</v>
      </c>
      <c r="R82" s="53">
        <v>800000</v>
      </c>
    </row>
    <row r="83" spans="2:18" x14ac:dyDescent="0.3">
      <c r="B83" s="394"/>
      <c r="C83" s="396"/>
      <c r="D83" s="348"/>
      <c r="E83" s="338"/>
      <c r="F83" s="341"/>
      <c r="G83" s="358"/>
      <c r="H83" s="58" t="s">
        <v>256</v>
      </c>
      <c r="I83" s="7"/>
      <c r="J83" s="70">
        <v>1000000</v>
      </c>
      <c r="K83" s="7" t="s">
        <v>90</v>
      </c>
      <c r="L83" s="7">
        <v>1</v>
      </c>
      <c r="M83" s="7" t="s">
        <v>255</v>
      </c>
      <c r="N83" s="7" t="s">
        <v>90</v>
      </c>
      <c r="O83" s="7">
        <v>1</v>
      </c>
      <c r="P83" s="7" t="s">
        <v>245</v>
      </c>
      <c r="Q83" s="7" t="s">
        <v>201</v>
      </c>
      <c r="R83" s="53">
        <f>J83*L83</f>
        <v>1000000</v>
      </c>
    </row>
    <row r="84" spans="2:18" x14ac:dyDescent="0.3">
      <c r="B84" s="394"/>
      <c r="C84" s="396"/>
      <c r="D84" s="348"/>
      <c r="E84" s="338"/>
      <c r="F84" s="341"/>
      <c r="G84" s="358"/>
      <c r="H84" s="54" t="s">
        <v>180</v>
      </c>
      <c r="I84" s="7"/>
      <c r="J84" s="2">
        <v>500000</v>
      </c>
      <c r="K84" s="7" t="s">
        <v>89</v>
      </c>
      <c r="L84" s="7">
        <v>1</v>
      </c>
      <c r="M84" s="7" t="s">
        <v>85</v>
      </c>
      <c r="N84" s="7" t="s">
        <v>89</v>
      </c>
      <c r="O84" s="7">
        <v>6</v>
      </c>
      <c r="P84" s="7" t="s">
        <v>82</v>
      </c>
      <c r="Q84" s="7" t="s">
        <v>110</v>
      </c>
      <c r="R84" s="53">
        <f>J84*L84*O84</f>
        <v>3000000</v>
      </c>
    </row>
    <row r="85" spans="2:18" x14ac:dyDescent="0.3">
      <c r="B85" s="394"/>
      <c r="C85" s="396"/>
      <c r="D85" s="348"/>
      <c r="E85" s="338"/>
      <c r="F85" s="341"/>
      <c r="G85" s="358"/>
      <c r="H85" s="54" t="s">
        <v>129</v>
      </c>
      <c r="I85" s="7"/>
      <c r="J85" s="2">
        <v>7200000</v>
      </c>
      <c r="K85" s="7" t="s">
        <v>89</v>
      </c>
      <c r="L85" s="7">
        <v>1</v>
      </c>
      <c r="M85" s="7" t="s">
        <v>85</v>
      </c>
      <c r="N85" s="7"/>
      <c r="O85" s="7"/>
      <c r="P85" s="7"/>
      <c r="Q85" s="7" t="s">
        <v>110</v>
      </c>
      <c r="R85" s="53">
        <v>7200000</v>
      </c>
    </row>
    <row r="86" spans="2:18" x14ac:dyDescent="0.3">
      <c r="B86" s="394"/>
      <c r="C86" s="396"/>
      <c r="D86" s="348"/>
      <c r="E86" s="338"/>
      <c r="F86" s="341"/>
      <c r="G86" s="358"/>
      <c r="H86" s="54" t="s">
        <v>279</v>
      </c>
      <c r="I86" s="77"/>
      <c r="J86" s="2">
        <v>3000000</v>
      </c>
      <c r="K86" s="7" t="s">
        <v>89</v>
      </c>
      <c r="L86" s="7">
        <v>5</v>
      </c>
      <c r="M86" s="7" t="s">
        <v>280</v>
      </c>
      <c r="N86" s="7"/>
      <c r="O86" s="7"/>
      <c r="P86" s="7"/>
      <c r="Q86" s="7" t="s">
        <v>281</v>
      </c>
      <c r="R86" s="53">
        <v>15000000</v>
      </c>
    </row>
    <row r="87" spans="2:18" x14ac:dyDescent="0.3">
      <c r="B87" s="394"/>
      <c r="C87" s="396"/>
      <c r="D87" s="348"/>
      <c r="E87" s="338"/>
      <c r="F87" s="341"/>
      <c r="G87" s="358"/>
      <c r="H87" s="54" t="s">
        <v>278</v>
      </c>
      <c r="I87" s="77"/>
      <c r="J87" s="2"/>
      <c r="K87" s="7"/>
      <c r="L87" s="7"/>
      <c r="M87" s="7"/>
      <c r="N87" s="7"/>
      <c r="O87" s="7"/>
      <c r="P87" s="7"/>
      <c r="Q87" s="7"/>
      <c r="R87" s="53">
        <v>573000</v>
      </c>
    </row>
    <row r="88" spans="2:18" ht="15" customHeight="1" thickBot="1" x14ac:dyDescent="0.35">
      <c r="B88" s="394"/>
      <c r="C88" s="396"/>
      <c r="D88" s="376"/>
      <c r="E88" s="381"/>
      <c r="F88" s="380"/>
      <c r="G88" s="379"/>
      <c r="H88" s="84" t="s">
        <v>73</v>
      </c>
      <c r="I88" s="85"/>
      <c r="J88" s="86"/>
      <c r="K88" s="85"/>
      <c r="L88" s="85"/>
      <c r="M88" s="85"/>
      <c r="N88" s="85"/>
      <c r="O88" s="85"/>
      <c r="P88" s="85"/>
      <c r="Q88" s="85"/>
      <c r="R88" s="87">
        <f>SUM(R77:R87)</f>
        <v>40673000</v>
      </c>
    </row>
    <row r="89" spans="2:18" ht="15" customHeight="1" thickBot="1" x14ac:dyDescent="0.35">
      <c r="B89" s="395"/>
      <c r="C89" s="397"/>
      <c r="D89" s="194"/>
      <c r="E89" s="197">
        <f>E76+E77</f>
        <v>28937</v>
      </c>
      <c r="F89" s="198">
        <f>R89/1000</f>
        <v>40673.964</v>
      </c>
      <c r="G89" s="199">
        <f>G76+G77</f>
        <v>11736.964</v>
      </c>
      <c r="H89" s="195"/>
      <c r="I89" s="195"/>
      <c r="J89" s="196"/>
      <c r="K89" s="195"/>
      <c r="L89" s="195"/>
      <c r="M89" s="195"/>
      <c r="N89" s="195"/>
      <c r="O89" s="195"/>
      <c r="P89" s="195"/>
      <c r="Q89" s="195"/>
      <c r="R89" s="53">
        <f>R76+R88</f>
        <v>40673964</v>
      </c>
    </row>
    <row r="90" spans="2:18" ht="36" customHeight="1" x14ac:dyDescent="0.3">
      <c r="B90" s="387" t="s">
        <v>284</v>
      </c>
      <c r="C90" s="113" t="s">
        <v>125</v>
      </c>
      <c r="D90" s="114">
        <v>5420</v>
      </c>
      <c r="E90" s="388"/>
      <c r="F90" s="389"/>
      <c r="G90" s="389"/>
      <c r="H90" s="389"/>
      <c r="I90" s="389"/>
      <c r="J90" s="389"/>
      <c r="K90" s="389"/>
      <c r="L90" s="389"/>
      <c r="M90" s="389"/>
      <c r="N90" s="389"/>
      <c r="O90" s="389"/>
      <c r="P90" s="389"/>
      <c r="Q90" s="389"/>
      <c r="R90" s="390"/>
    </row>
    <row r="91" spans="2:18" ht="36" customHeight="1" x14ac:dyDescent="0.3">
      <c r="B91" s="260"/>
      <c r="C91" s="112" t="s">
        <v>124</v>
      </c>
      <c r="D91" s="115">
        <v>1673</v>
      </c>
      <c r="E91" s="391"/>
      <c r="F91" s="392"/>
      <c r="G91" s="392"/>
      <c r="H91" s="392"/>
      <c r="I91" s="392"/>
      <c r="J91" s="392"/>
      <c r="K91" s="392"/>
      <c r="L91" s="392"/>
      <c r="M91" s="392"/>
      <c r="N91" s="392"/>
      <c r="O91" s="392"/>
      <c r="P91" s="392"/>
      <c r="Q91" s="392"/>
      <c r="R91" s="393"/>
    </row>
    <row r="94" spans="2:18" x14ac:dyDescent="0.3">
      <c r="H94" s="5"/>
      <c r="I94" s="7"/>
      <c r="J94" s="2"/>
      <c r="K94" s="7"/>
      <c r="L94" s="7"/>
      <c r="M94" s="7"/>
      <c r="N94" s="7"/>
      <c r="O94" s="7"/>
      <c r="P94" s="7"/>
      <c r="Q94" s="7"/>
      <c r="R94" s="2"/>
    </row>
    <row r="95" spans="2:18" x14ac:dyDescent="0.3">
      <c r="H95" s="5"/>
      <c r="I95" s="7"/>
      <c r="J95" s="2"/>
      <c r="K95" s="7"/>
      <c r="L95" s="7"/>
      <c r="M95" s="7"/>
      <c r="N95" s="7"/>
      <c r="O95" s="7"/>
      <c r="P95" s="7"/>
      <c r="Q95" s="7"/>
      <c r="R95" s="2"/>
    </row>
    <row r="96" spans="2:18" x14ac:dyDescent="0.3">
      <c r="H96" s="5"/>
      <c r="I96" s="7"/>
      <c r="J96" s="2"/>
      <c r="K96" s="7"/>
      <c r="L96" s="7"/>
      <c r="M96" s="7"/>
      <c r="N96" s="7"/>
      <c r="O96" s="7"/>
      <c r="P96" s="7"/>
      <c r="Q96" s="7"/>
      <c r="R96" s="2"/>
    </row>
    <row r="97" spans="8:18" x14ac:dyDescent="0.3">
      <c r="H97" s="5"/>
      <c r="I97" s="7"/>
      <c r="J97" s="2"/>
      <c r="K97" s="7"/>
      <c r="L97" s="7"/>
      <c r="M97" s="7"/>
      <c r="N97" s="7"/>
      <c r="O97" s="7"/>
      <c r="P97" s="7"/>
      <c r="Q97" s="7"/>
      <c r="R97" s="2"/>
    </row>
    <row r="98" spans="8:18" x14ac:dyDescent="0.3">
      <c r="H98" s="5"/>
      <c r="I98" s="7"/>
      <c r="J98" s="2"/>
      <c r="K98" s="7"/>
      <c r="L98" s="7"/>
      <c r="M98" s="7"/>
      <c r="N98" s="7"/>
      <c r="O98" s="7"/>
      <c r="P98" s="7"/>
      <c r="Q98" s="7"/>
      <c r="R98" s="2"/>
    </row>
    <row r="99" spans="8:18" x14ac:dyDescent="0.3">
      <c r="H99" s="5"/>
      <c r="I99" s="7"/>
      <c r="J99" s="2"/>
      <c r="K99" s="7"/>
      <c r="L99" s="7"/>
      <c r="M99" s="7"/>
      <c r="N99" s="7"/>
      <c r="O99" s="7"/>
      <c r="P99" s="7"/>
      <c r="Q99" s="7"/>
      <c r="R99" s="2"/>
    </row>
    <row r="100" spans="8:18" x14ac:dyDescent="0.3">
      <c r="R100" s="23"/>
    </row>
  </sheetData>
  <mergeCells count="47">
    <mergeCell ref="B90:B91"/>
    <mergeCell ref="D66:D68"/>
    <mergeCell ref="E66:E68"/>
    <mergeCell ref="G66:G68"/>
    <mergeCell ref="F66:F68"/>
    <mergeCell ref="F69:F75"/>
    <mergeCell ref="E90:R91"/>
    <mergeCell ref="B76:B89"/>
    <mergeCell ref="C76:C89"/>
    <mergeCell ref="E27:E33"/>
    <mergeCell ref="H2:R3"/>
    <mergeCell ref="D77:D88"/>
    <mergeCell ref="B66:B68"/>
    <mergeCell ref="C66:C68"/>
    <mergeCell ref="B69:B75"/>
    <mergeCell ref="C69:C75"/>
    <mergeCell ref="D69:D75"/>
    <mergeCell ref="E69:E75"/>
    <mergeCell ref="D42:D65"/>
    <mergeCell ref="G77:G88"/>
    <mergeCell ref="F77:F88"/>
    <mergeCell ref="E77:E88"/>
    <mergeCell ref="G69:G75"/>
    <mergeCell ref="F42:F65"/>
    <mergeCell ref="B42:B51"/>
    <mergeCell ref="B34:B40"/>
    <mergeCell ref="C34:C40"/>
    <mergeCell ref="D35:D40"/>
    <mergeCell ref="B1:G1"/>
    <mergeCell ref="G2:G3"/>
    <mergeCell ref="D27:D33"/>
    <mergeCell ref="G6:G26"/>
    <mergeCell ref="G27:G33"/>
    <mergeCell ref="F6:F26"/>
    <mergeCell ref="B2:D2"/>
    <mergeCell ref="C5:C33"/>
    <mergeCell ref="D6:D26"/>
    <mergeCell ref="F27:F33"/>
    <mergeCell ref="B13:B33"/>
    <mergeCell ref="B5:B10"/>
    <mergeCell ref="E6:E26"/>
    <mergeCell ref="G42:G65"/>
    <mergeCell ref="C42:C65"/>
    <mergeCell ref="E42:E65"/>
    <mergeCell ref="E35:E40"/>
    <mergeCell ref="F35:F40"/>
    <mergeCell ref="G35:G40"/>
  </mergeCells>
  <phoneticPr fontId="20" type="noConversion"/>
  <pageMargins left="0.43291667103767395" right="0.23597222566604614" top="0.35430556535720825" bottom="0" header="0.31486111879348755" footer="0.21"/>
  <pageSetup paperSize="9" scale="90" fitToHeight="0" orientation="landscape" r:id="rId1"/>
  <rowBreaks count="1" manualBreakCount="1">
    <brk id="76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B1:V156"/>
  <sheetViews>
    <sheetView tabSelected="1" zoomScale="112" zoomScaleNormal="112" zoomScaleSheetLayoutView="100" workbookViewId="0">
      <pane ySplit="3" topLeftCell="A4" activePane="bottomLeft" state="frozen"/>
      <selection pane="bottomLeft" activeCell="I9" sqref="I9:I10"/>
    </sheetView>
  </sheetViews>
  <sheetFormatPr defaultColWidth="9" defaultRowHeight="16.5" x14ac:dyDescent="0.3"/>
  <cols>
    <col min="1" max="1" width="2.625" style="8" customWidth="1"/>
    <col min="2" max="2" width="9.375" style="8" customWidth="1"/>
    <col min="3" max="3" width="11.125" style="8" customWidth="1"/>
    <col min="4" max="4" width="14.375" style="8" customWidth="1"/>
    <col min="5" max="6" width="10.625" style="8" customWidth="1"/>
    <col min="7" max="7" width="10.375" style="8" bestFit="1" customWidth="1"/>
    <col min="8" max="8" width="30.375" style="8" bestFit="1" customWidth="1"/>
    <col min="9" max="9" width="12.375" style="8" customWidth="1"/>
    <col min="10" max="10" width="3" style="8" customWidth="1"/>
    <col min="11" max="11" width="4.5" style="8" customWidth="1"/>
    <col min="12" max="12" width="3.625" style="8" customWidth="1"/>
    <col min="13" max="13" width="3.125" style="8" customWidth="1"/>
    <col min="14" max="14" width="5.625" style="8" customWidth="1"/>
    <col min="15" max="15" width="3.125" style="8" customWidth="1"/>
    <col min="16" max="17" width="2.875" style="8" customWidth="1"/>
    <col min="18" max="18" width="14.375" style="8" bestFit="1" customWidth="1"/>
    <col min="19" max="19" width="16.375" style="8" customWidth="1"/>
    <col min="20" max="20" width="11.875" style="8" bestFit="1" customWidth="1"/>
    <col min="21" max="22" width="11.375" style="8" bestFit="1" customWidth="1"/>
    <col min="23" max="23" width="10.875" style="8" bestFit="1" customWidth="1"/>
    <col min="24" max="16384" width="9" style="8"/>
  </cols>
  <sheetData>
    <row r="1" spans="2:18" s="1" customFormat="1" ht="36" customHeight="1" x14ac:dyDescent="0.3">
      <c r="B1" s="350" t="s">
        <v>289</v>
      </c>
      <c r="C1" s="412"/>
      <c r="D1" s="412"/>
      <c r="E1" s="412"/>
      <c r="F1" s="412"/>
      <c r="G1" s="413"/>
      <c r="H1" s="21"/>
      <c r="I1" s="21"/>
      <c r="J1" s="21"/>
      <c r="K1" s="21"/>
      <c r="L1" s="21"/>
      <c r="M1" s="21"/>
      <c r="N1" s="21"/>
      <c r="O1" s="21"/>
      <c r="P1" s="21"/>
      <c r="Q1" s="21"/>
      <c r="R1" s="22" t="s">
        <v>161</v>
      </c>
    </row>
    <row r="2" spans="2:18" s="10" customFormat="1" x14ac:dyDescent="0.15">
      <c r="B2" s="415" t="s">
        <v>142</v>
      </c>
      <c r="C2" s="416"/>
      <c r="D2" s="416"/>
      <c r="E2" s="73" t="s">
        <v>270</v>
      </c>
      <c r="F2" s="73" t="s">
        <v>236</v>
      </c>
      <c r="G2" s="424" t="s">
        <v>70</v>
      </c>
      <c r="H2" s="406" t="s">
        <v>60</v>
      </c>
      <c r="I2" s="407"/>
      <c r="J2" s="407"/>
      <c r="K2" s="407"/>
      <c r="L2" s="407"/>
      <c r="M2" s="407"/>
      <c r="N2" s="407"/>
      <c r="O2" s="407"/>
      <c r="P2" s="407"/>
      <c r="Q2" s="407"/>
      <c r="R2" s="408"/>
    </row>
    <row r="3" spans="2:18" s="10" customFormat="1" x14ac:dyDescent="0.3">
      <c r="B3" s="12" t="s">
        <v>108</v>
      </c>
      <c r="C3" s="13" t="s">
        <v>79</v>
      </c>
      <c r="D3" s="13" t="s">
        <v>100</v>
      </c>
      <c r="E3" s="15" t="s">
        <v>273</v>
      </c>
      <c r="F3" s="15" t="s">
        <v>272</v>
      </c>
      <c r="G3" s="425"/>
      <c r="H3" s="409"/>
      <c r="I3" s="410"/>
      <c r="J3" s="410"/>
      <c r="K3" s="410"/>
      <c r="L3" s="410"/>
      <c r="M3" s="410"/>
      <c r="N3" s="410"/>
      <c r="O3" s="410"/>
      <c r="P3" s="410"/>
      <c r="Q3" s="410"/>
      <c r="R3" s="411"/>
    </row>
    <row r="4" spans="2:18" s="10" customFormat="1" x14ac:dyDescent="0.3">
      <c r="B4" s="417" t="s">
        <v>148</v>
      </c>
      <c r="C4" s="418"/>
      <c r="D4" s="418"/>
      <c r="E4" s="243">
        <f>E5+E76+E84+E151+E154+E155+E156</f>
        <v>588794</v>
      </c>
      <c r="F4" s="243">
        <f>R4/1000</f>
        <v>651195.99966666673</v>
      </c>
      <c r="G4" s="200">
        <f>F4-E4</f>
        <v>62401.999666666728</v>
      </c>
      <c r="H4" s="244"/>
      <c r="I4" s="245"/>
      <c r="J4" s="246"/>
      <c r="K4" s="246"/>
      <c r="L4" s="246"/>
      <c r="M4" s="246"/>
      <c r="N4" s="246"/>
      <c r="O4" s="246"/>
      <c r="P4" s="246"/>
      <c r="Q4" s="246"/>
      <c r="R4" s="247">
        <f>R5+R76+R84+R153+R154+R155+R156</f>
        <v>651195999.66666675</v>
      </c>
    </row>
    <row r="5" spans="2:18" s="10" customFormat="1" x14ac:dyDescent="0.3">
      <c r="B5" s="420" t="s">
        <v>78</v>
      </c>
      <c r="C5" s="419" t="s">
        <v>73</v>
      </c>
      <c r="D5" s="419"/>
      <c r="E5" s="213">
        <f>E6+E41+E44</f>
        <v>488835</v>
      </c>
      <c r="F5" s="213">
        <f>R5/1000</f>
        <v>540817.38666666672</v>
      </c>
      <c r="G5" s="213">
        <f>F5-E5</f>
        <v>51982.386666666716</v>
      </c>
      <c r="H5" s="242"/>
      <c r="I5" s="231"/>
      <c r="J5" s="232"/>
      <c r="K5" s="232"/>
      <c r="L5" s="232"/>
      <c r="M5" s="232"/>
      <c r="N5" s="232"/>
      <c r="O5" s="232"/>
      <c r="P5" s="232"/>
      <c r="Q5" s="232"/>
      <c r="R5" s="233">
        <f>R6+R41+R44</f>
        <v>540817386.66666675</v>
      </c>
    </row>
    <row r="6" spans="2:18" s="10" customFormat="1" x14ac:dyDescent="0.3">
      <c r="B6" s="421"/>
      <c r="C6" s="404" t="s">
        <v>174</v>
      </c>
      <c r="D6" s="201" t="s">
        <v>91</v>
      </c>
      <c r="E6" s="202">
        <f>SUM(E7:E40)</f>
        <v>440293</v>
      </c>
      <c r="F6" s="202">
        <f>R6/1000-1</f>
        <v>491134.58666666667</v>
      </c>
      <c r="G6" s="202">
        <f>F6-E6</f>
        <v>50841.58666666667</v>
      </c>
      <c r="H6" s="203"/>
      <c r="I6" s="204"/>
      <c r="J6" s="205"/>
      <c r="K6" s="205"/>
      <c r="L6" s="205"/>
      <c r="M6" s="205"/>
      <c r="N6" s="205"/>
      <c r="O6" s="205"/>
      <c r="P6" s="205"/>
      <c r="Q6" s="205"/>
      <c r="R6" s="206">
        <f>R27+R32+R33+R34+R40</f>
        <v>491135586.66666669</v>
      </c>
    </row>
    <row r="7" spans="2:18" s="10" customFormat="1" x14ac:dyDescent="0.3">
      <c r="B7" s="421"/>
      <c r="C7" s="414"/>
      <c r="D7" s="404" t="s">
        <v>55</v>
      </c>
      <c r="E7" s="337">
        <v>362424</v>
      </c>
      <c r="F7" s="337">
        <f>R27/1000</f>
        <v>397485.48</v>
      </c>
      <c r="G7" s="337">
        <f>F7-E7</f>
        <v>35061.479999999981</v>
      </c>
      <c r="H7" s="32" t="s">
        <v>162</v>
      </c>
      <c r="I7" s="33">
        <v>4511430</v>
      </c>
      <c r="J7" s="34" t="s">
        <v>89</v>
      </c>
      <c r="K7" s="34">
        <v>1</v>
      </c>
      <c r="L7" s="34" t="s">
        <v>85</v>
      </c>
      <c r="M7" s="34" t="s">
        <v>89</v>
      </c>
      <c r="N7" s="34">
        <v>12</v>
      </c>
      <c r="O7" s="34" t="s">
        <v>82</v>
      </c>
      <c r="P7" s="34"/>
      <c r="Q7" s="34" t="s">
        <v>110</v>
      </c>
      <c r="R7" s="35">
        <f t="shared" ref="R7:R11" si="0">I7*K7*N7</f>
        <v>54137160</v>
      </c>
    </row>
    <row r="8" spans="2:18" s="10" customFormat="1" x14ac:dyDescent="0.3">
      <c r="B8" s="421"/>
      <c r="C8" s="414"/>
      <c r="D8" s="414"/>
      <c r="E8" s="338"/>
      <c r="F8" s="338"/>
      <c r="G8" s="338"/>
      <c r="H8" s="32" t="s">
        <v>202</v>
      </c>
      <c r="I8" s="33">
        <v>2196210</v>
      </c>
      <c r="J8" s="34" t="s">
        <v>89</v>
      </c>
      <c r="K8" s="34">
        <v>1</v>
      </c>
      <c r="L8" s="34" t="s">
        <v>85</v>
      </c>
      <c r="M8" s="34" t="s">
        <v>89</v>
      </c>
      <c r="N8" s="34">
        <v>12</v>
      </c>
      <c r="O8" s="34" t="s">
        <v>82</v>
      </c>
      <c r="P8" s="34"/>
      <c r="Q8" s="34" t="s">
        <v>110</v>
      </c>
      <c r="R8" s="35">
        <f t="shared" si="0"/>
        <v>26354520</v>
      </c>
    </row>
    <row r="9" spans="2:18" s="10" customFormat="1" x14ac:dyDescent="0.3">
      <c r="B9" s="421"/>
      <c r="C9" s="414"/>
      <c r="D9" s="414"/>
      <c r="E9" s="338"/>
      <c r="F9" s="338"/>
      <c r="G9" s="338"/>
      <c r="H9" s="32" t="s">
        <v>65</v>
      </c>
      <c r="I9" s="33">
        <v>525000</v>
      </c>
      <c r="J9" s="34" t="s">
        <v>89</v>
      </c>
      <c r="K9" s="34">
        <v>1</v>
      </c>
      <c r="L9" s="34" t="s">
        <v>85</v>
      </c>
      <c r="M9" s="34" t="s">
        <v>89</v>
      </c>
      <c r="N9" s="34">
        <v>12</v>
      </c>
      <c r="O9" s="34" t="s">
        <v>82</v>
      </c>
      <c r="P9" s="34"/>
      <c r="Q9" s="34" t="s">
        <v>110</v>
      </c>
      <c r="R9" s="35">
        <f t="shared" si="0"/>
        <v>6300000</v>
      </c>
    </row>
    <row r="10" spans="2:18" s="10" customFormat="1" x14ac:dyDescent="0.3">
      <c r="B10" s="421"/>
      <c r="C10" s="414"/>
      <c r="D10" s="414"/>
      <c r="E10" s="338"/>
      <c r="F10" s="338"/>
      <c r="G10" s="338"/>
      <c r="H10" s="32" t="s">
        <v>6</v>
      </c>
      <c r="I10" s="33">
        <v>2400000</v>
      </c>
      <c r="J10" s="34" t="s">
        <v>89</v>
      </c>
      <c r="K10" s="34">
        <v>1</v>
      </c>
      <c r="L10" s="34" t="s">
        <v>85</v>
      </c>
      <c r="M10" s="34" t="s">
        <v>89</v>
      </c>
      <c r="N10" s="34">
        <v>12</v>
      </c>
      <c r="O10" s="34" t="s">
        <v>82</v>
      </c>
      <c r="P10" s="34"/>
      <c r="Q10" s="34" t="s">
        <v>110</v>
      </c>
      <c r="R10" s="35">
        <f t="shared" si="0"/>
        <v>28800000</v>
      </c>
    </row>
    <row r="11" spans="2:18" s="10" customFormat="1" x14ac:dyDescent="0.3">
      <c r="B11" s="421"/>
      <c r="C11" s="414"/>
      <c r="D11" s="414"/>
      <c r="E11" s="338"/>
      <c r="F11" s="338"/>
      <c r="G11" s="338"/>
      <c r="H11" s="183" t="s">
        <v>238</v>
      </c>
      <c r="I11" s="33">
        <v>2175000</v>
      </c>
      <c r="J11" s="34" t="s">
        <v>89</v>
      </c>
      <c r="K11" s="34">
        <v>1</v>
      </c>
      <c r="L11" s="34" t="s">
        <v>85</v>
      </c>
      <c r="M11" s="34" t="s">
        <v>89</v>
      </c>
      <c r="N11" s="34">
        <v>12</v>
      </c>
      <c r="O11" s="34" t="s">
        <v>82</v>
      </c>
      <c r="P11" s="34"/>
      <c r="Q11" s="34" t="s">
        <v>110</v>
      </c>
      <c r="R11" s="35">
        <f t="shared" si="0"/>
        <v>26100000</v>
      </c>
    </row>
    <row r="12" spans="2:18" s="10" customFormat="1" x14ac:dyDescent="0.3">
      <c r="B12" s="421"/>
      <c r="C12" s="414"/>
      <c r="D12" s="414"/>
      <c r="E12" s="338"/>
      <c r="F12" s="338"/>
      <c r="G12" s="338"/>
      <c r="H12" s="32" t="s">
        <v>27</v>
      </c>
      <c r="I12" s="33">
        <v>2186580</v>
      </c>
      <c r="J12" s="34" t="s">
        <v>89</v>
      </c>
      <c r="K12" s="34">
        <v>1</v>
      </c>
      <c r="L12" s="34" t="s">
        <v>85</v>
      </c>
      <c r="M12" s="34" t="s">
        <v>89</v>
      </c>
      <c r="N12" s="34">
        <v>12</v>
      </c>
      <c r="O12" s="34" t="s">
        <v>82</v>
      </c>
      <c r="P12" s="34"/>
      <c r="Q12" s="34" t="s">
        <v>110</v>
      </c>
      <c r="R12" s="35">
        <f t="shared" ref="R12:R17" si="1">I12*K12*N12</f>
        <v>26238960</v>
      </c>
    </row>
    <row r="13" spans="2:18" s="10" customFormat="1" x14ac:dyDescent="0.3">
      <c r="B13" s="421"/>
      <c r="C13" s="414"/>
      <c r="D13" s="414"/>
      <c r="E13" s="338"/>
      <c r="F13" s="338"/>
      <c r="G13" s="338"/>
      <c r="H13" s="32" t="s">
        <v>19</v>
      </c>
      <c r="I13" s="33">
        <v>2184070</v>
      </c>
      <c r="J13" s="34" t="s">
        <v>89</v>
      </c>
      <c r="K13" s="34">
        <v>1</v>
      </c>
      <c r="L13" s="34" t="s">
        <v>85</v>
      </c>
      <c r="M13" s="34" t="s">
        <v>89</v>
      </c>
      <c r="N13" s="34">
        <v>12</v>
      </c>
      <c r="O13" s="34" t="s">
        <v>82</v>
      </c>
      <c r="P13" s="34"/>
      <c r="Q13" s="34" t="s">
        <v>110</v>
      </c>
      <c r="R13" s="35">
        <f t="shared" si="1"/>
        <v>26208840</v>
      </c>
    </row>
    <row r="14" spans="2:18" s="10" customFormat="1" x14ac:dyDescent="0.3">
      <c r="B14" s="421"/>
      <c r="C14" s="414"/>
      <c r="D14" s="414"/>
      <c r="E14" s="338"/>
      <c r="F14" s="338"/>
      <c r="G14" s="338"/>
      <c r="H14" s="32" t="s">
        <v>20</v>
      </c>
      <c r="I14" s="33">
        <v>384910</v>
      </c>
      <c r="J14" s="34" t="s">
        <v>89</v>
      </c>
      <c r="K14" s="34">
        <v>1</v>
      </c>
      <c r="L14" s="34" t="s">
        <v>85</v>
      </c>
      <c r="M14" s="34" t="s">
        <v>89</v>
      </c>
      <c r="N14" s="34">
        <v>12</v>
      </c>
      <c r="O14" s="34" t="s">
        <v>82</v>
      </c>
      <c r="P14" s="34"/>
      <c r="Q14" s="34" t="s">
        <v>110</v>
      </c>
      <c r="R14" s="35">
        <f t="shared" si="1"/>
        <v>4618920</v>
      </c>
    </row>
    <row r="15" spans="2:18" s="10" customFormat="1" x14ac:dyDescent="0.3">
      <c r="B15" s="421"/>
      <c r="C15" s="414"/>
      <c r="D15" s="414"/>
      <c r="E15" s="338"/>
      <c r="F15" s="338"/>
      <c r="G15" s="338"/>
      <c r="H15" s="32" t="s">
        <v>48</v>
      </c>
      <c r="I15" s="33">
        <v>1800000</v>
      </c>
      <c r="J15" s="34" t="s">
        <v>89</v>
      </c>
      <c r="K15" s="34">
        <v>1</v>
      </c>
      <c r="L15" s="34" t="s">
        <v>85</v>
      </c>
      <c r="M15" s="34" t="s">
        <v>89</v>
      </c>
      <c r="N15" s="34">
        <v>12</v>
      </c>
      <c r="O15" s="34" t="s">
        <v>82</v>
      </c>
      <c r="P15" s="34"/>
      <c r="Q15" s="34" t="s">
        <v>110</v>
      </c>
      <c r="R15" s="35">
        <f t="shared" si="1"/>
        <v>21600000</v>
      </c>
    </row>
    <row r="16" spans="2:18" s="10" customFormat="1" x14ac:dyDescent="0.3">
      <c r="B16" s="421"/>
      <c r="C16" s="414"/>
      <c r="D16" s="414"/>
      <c r="E16" s="338"/>
      <c r="F16" s="338"/>
      <c r="G16" s="338"/>
      <c r="H16" s="32" t="s">
        <v>4</v>
      </c>
      <c r="I16" s="33">
        <v>2184070</v>
      </c>
      <c r="J16" s="34" t="s">
        <v>89</v>
      </c>
      <c r="K16" s="34">
        <v>1</v>
      </c>
      <c r="L16" s="34" t="s">
        <v>85</v>
      </c>
      <c r="M16" s="34" t="s">
        <v>89</v>
      </c>
      <c r="N16" s="34">
        <v>12</v>
      </c>
      <c r="O16" s="34" t="s">
        <v>82</v>
      </c>
      <c r="P16" s="34"/>
      <c r="Q16" s="34" t="s">
        <v>110</v>
      </c>
      <c r="R16" s="35">
        <f t="shared" si="1"/>
        <v>26208840</v>
      </c>
    </row>
    <row r="17" spans="2:18" s="10" customFormat="1" x14ac:dyDescent="0.3">
      <c r="B17" s="421"/>
      <c r="C17" s="414"/>
      <c r="D17" s="414"/>
      <c r="E17" s="338"/>
      <c r="F17" s="338"/>
      <c r="G17" s="338"/>
      <c r="H17" s="32" t="s">
        <v>21</v>
      </c>
      <c r="I17" s="33">
        <v>147360</v>
      </c>
      <c r="J17" s="34" t="s">
        <v>89</v>
      </c>
      <c r="K17" s="34">
        <v>1</v>
      </c>
      <c r="L17" s="34" t="s">
        <v>85</v>
      </c>
      <c r="M17" s="34" t="s">
        <v>89</v>
      </c>
      <c r="N17" s="34">
        <v>12</v>
      </c>
      <c r="O17" s="34" t="s">
        <v>82</v>
      </c>
      <c r="P17" s="34"/>
      <c r="Q17" s="34" t="s">
        <v>110</v>
      </c>
      <c r="R17" s="35">
        <f t="shared" si="1"/>
        <v>1768320</v>
      </c>
    </row>
    <row r="18" spans="2:18" s="10" customFormat="1" x14ac:dyDescent="0.3">
      <c r="B18" s="421"/>
      <c r="C18" s="414"/>
      <c r="D18" s="414"/>
      <c r="E18" s="338"/>
      <c r="F18" s="338"/>
      <c r="G18" s="338"/>
      <c r="H18" s="32" t="s">
        <v>49</v>
      </c>
      <c r="I18" s="33">
        <v>950000</v>
      </c>
      <c r="J18" s="34" t="s">
        <v>89</v>
      </c>
      <c r="K18" s="34">
        <v>1</v>
      </c>
      <c r="L18" s="34" t="s">
        <v>85</v>
      </c>
      <c r="M18" s="34" t="s">
        <v>89</v>
      </c>
      <c r="N18" s="34">
        <v>12</v>
      </c>
      <c r="O18" s="34" t="s">
        <v>82</v>
      </c>
      <c r="P18" s="34"/>
      <c r="Q18" s="34" t="s">
        <v>110</v>
      </c>
      <c r="R18" s="35">
        <f t="shared" ref="R18:R22" si="2">I18*K18*N18</f>
        <v>11400000</v>
      </c>
    </row>
    <row r="19" spans="2:18" s="10" customFormat="1" x14ac:dyDescent="0.3">
      <c r="B19" s="421"/>
      <c r="C19" s="414"/>
      <c r="D19" s="414"/>
      <c r="E19" s="338"/>
      <c r="F19" s="338"/>
      <c r="G19" s="338"/>
      <c r="H19" s="32" t="s">
        <v>5</v>
      </c>
      <c r="I19" s="33">
        <v>142460</v>
      </c>
      <c r="J19" s="34" t="s">
        <v>89</v>
      </c>
      <c r="K19" s="34">
        <v>1</v>
      </c>
      <c r="L19" s="34" t="s">
        <v>85</v>
      </c>
      <c r="M19" s="34" t="s">
        <v>89</v>
      </c>
      <c r="N19" s="34">
        <v>12</v>
      </c>
      <c r="O19" s="34" t="s">
        <v>82</v>
      </c>
      <c r="P19" s="34"/>
      <c r="Q19" s="34" t="s">
        <v>110</v>
      </c>
      <c r="R19" s="35">
        <f t="shared" si="2"/>
        <v>1709520</v>
      </c>
    </row>
    <row r="20" spans="2:18" s="10" customFormat="1" x14ac:dyDescent="0.3">
      <c r="B20" s="421"/>
      <c r="C20" s="414"/>
      <c r="D20" s="414"/>
      <c r="E20" s="338"/>
      <c r="F20" s="338"/>
      <c r="G20" s="338"/>
      <c r="H20" s="32" t="s">
        <v>191</v>
      </c>
      <c r="I20" s="33">
        <v>950000</v>
      </c>
      <c r="J20" s="34" t="s">
        <v>89</v>
      </c>
      <c r="K20" s="34">
        <v>1</v>
      </c>
      <c r="L20" s="34" t="s">
        <v>85</v>
      </c>
      <c r="M20" s="34" t="s">
        <v>89</v>
      </c>
      <c r="N20" s="34">
        <v>12</v>
      </c>
      <c r="O20" s="34" t="s">
        <v>82</v>
      </c>
      <c r="P20" s="34"/>
      <c r="Q20" s="34" t="s">
        <v>110</v>
      </c>
      <c r="R20" s="35">
        <f t="shared" si="2"/>
        <v>11400000</v>
      </c>
    </row>
    <row r="21" spans="2:18" s="10" customFormat="1" x14ac:dyDescent="0.3">
      <c r="B21" s="421"/>
      <c r="C21" s="414"/>
      <c r="D21" s="414"/>
      <c r="E21" s="338"/>
      <c r="F21" s="338"/>
      <c r="G21" s="338"/>
      <c r="H21" s="32" t="s">
        <v>185</v>
      </c>
      <c r="I21" s="33">
        <v>1839540</v>
      </c>
      <c r="J21" s="34" t="s">
        <v>89</v>
      </c>
      <c r="K21" s="34">
        <v>1</v>
      </c>
      <c r="L21" s="34" t="s">
        <v>85</v>
      </c>
      <c r="M21" s="34" t="s">
        <v>89</v>
      </c>
      <c r="N21" s="34">
        <v>12</v>
      </c>
      <c r="O21" s="34" t="s">
        <v>82</v>
      </c>
      <c r="P21" s="34"/>
      <c r="Q21" s="34" t="s">
        <v>110</v>
      </c>
      <c r="R21" s="35">
        <f t="shared" si="2"/>
        <v>22074480</v>
      </c>
    </row>
    <row r="22" spans="2:18" s="10" customFormat="1" x14ac:dyDescent="0.3">
      <c r="B22" s="421"/>
      <c r="C22" s="414"/>
      <c r="D22" s="414"/>
      <c r="E22" s="338"/>
      <c r="F22" s="338"/>
      <c r="G22" s="338"/>
      <c r="H22" s="32" t="s">
        <v>186</v>
      </c>
      <c r="I22" s="33">
        <v>2365300</v>
      </c>
      <c r="J22" s="34" t="s">
        <v>105</v>
      </c>
      <c r="K22" s="34">
        <v>1</v>
      </c>
      <c r="L22" s="34" t="s">
        <v>85</v>
      </c>
      <c r="M22" s="34" t="s">
        <v>105</v>
      </c>
      <c r="N22" s="34">
        <v>12</v>
      </c>
      <c r="O22" s="34" t="s">
        <v>82</v>
      </c>
      <c r="P22" s="34"/>
      <c r="Q22" s="34" t="s">
        <v>110</v>
      </c>
      <c r="R22" s="35">
        <f t="shared" si="2"/>
        <v>28383600</v>
      </c>
    </row>
    <row r="23" spans="2:18" s="10" customFormat="1" x14ac:dyDescent="0.3">
      <c r="B23" s="421"/>
      <c r="C23" s="414"/>
      <c r="D23" s="414"/>
      <c r="E23" s="338"/>
      <c r="F23" s="338"/>
      <c r="G23" s="338"/>
      <c r="H23" s="124" t="s">
        <v>204</v>
      </c>
      <c r="I23" s="125">
        <v>2300000</v>
      </c>
      <c r="J23" s="126" t="s">
        <v>105</v>
      </c>
      <c r="K23" s="126">
        <v>1</v>
      </c>
      <c r="L23" s="126" t="s">
        <v>85</v>
      </c>
      <c r="M23" s="126" t="s">
        <v>105</v>
      </c>
      <c r="N23" s="126">
        <v>12</v>
      </c>
      <c r="O23" s="126" t="s">
        <v>203</v>
      </c>
      <c r="P23" s="126"/>
      <c r="Q23" s="126" t="s">
        <v>110</v>
      </c>
      <c r="R23" s="127">
        <f t="shared" ref="R23:R26" si="3">I23*K23*N23</f>
        <v>27600000</v>
      </c>
    </row>
    <row r="24" spans="2:18" s="188" customFormat="1" x14ac:dyDescent="0.3">
      <c r="B24" s="421"/>
      <c r="C24" s="414"/>
      <c r="D24" s="414"/>
      <c r="E24" s="338"/>
      <c r="F24" s="338"/>
      <c r="G24" s="338"/>
      <c r="H24" s="124" t="s">
        <v>286</v>
      </c>
      <c r="I24" s="125">
        <v>2196210</v>
      </c>
      <c r="J24" s="126" t="s">
        <v>105</v>
      </c>
      <c r="K24" s="126">
        <v>1</v>
      </c>
      <c r="L24" s="126" t="s">
        <v>280</v>
      </c>
      <c r="M24" s="126" t="s">
        <v>105</v>
      </c>
      <c r="N24" s="126">
        <v>8</v>
      </c>
      <c r="O24" s="126" t="s">
        <v>287</v>
      </c>
      <c r="P24" s="126"/>
      <c r="Q24" s="126" t="s">
        <v>110</v>
      </c>
      <c r="R24" s="127">
        <f t="shared" si="3"/>
        <v>17569680</v>
      </c>
    </row>
    <row r="25" spans="2:18" s="188" customFormat="1" x14ac:dyDescent="0.3">
      <c r="B25" s="421"/>
      <c r="C25" s="414"/>
      <c r="D25" s="414"/>
      <c r="E25" s="338"/>
      <c r="F25" s="338"/>
      <c r="G25" s="338"/>
      <c r="H25" s="124" t="s">
        <v>288</v>
      </c>
      <c r="I25" s="125">
        <v>2186580</v>
      </c>
      <c r="J25" s="126" t="s">
        <v>105</v>
      </c>
      <c r="K25" s="126">
        <v>1</v>
      </c>
      <c r="L25" s="126" t="s">
        <v>280</v>
      </c>
      <c r="M25" s="126" t="s">
        <v>105</v>
      </c>
      <c r="N25" s="126">
        <v>8</v>
      </c>
      <c r="O25" s="126" t="s">
        <v>287</v>
      </c>
      <c r="P25" s="126"/>
      <c r="Q25" s="126" t="s">
        <v>110</v>
      </c>
      <c r="R25" s="127">
        <f t="shared" si="3"/>
        <v>17492640</v>
      </c>
    </row>
    <row r="26" spans="2:18" s="10" customFormat="1" x14ac:dyDescent="0.3">
      <c r="B26" s="421"/>
      <c r="C26" s="414"/>
      <c r="D26" s="414"/>
      <c r="E26" s="338"/>
      <c r="F26" s="338"/>
      <c r="G26" s="338"/>
      <c r="H26" s="124" t="s">
        <v>40</v>
      </c>
      <c r="I26" s="125">
        <v>80000</v>
      </c>
      <c r="J26" s="126" t="s">
        <v>89</v>
      </c>
      <c r="K26" s="126">
        <v>12</v>
      </c>
      <c r="L26" s="126" t="s">
        <v>85</v>
      </c>
      <c r="M26" s="126" t="s">
        <v>89</v>
      </c>
      <c r="N26" s="126">
        <v>12</v>
      </c>
      <c r="O26" s="126" t="s">
        <v>82</v>
      </c>
      <c r="P26" s="126"/>
      <c r="Q26" s="126" t="s">
        <v>110</v>
      </c>
      <c r="R26" s="127">
        <f t="shared" si="3"/>
        <v>11520000</v>
      </c>
    </row>
    <row r="27" spans="2:18" s="10" customFormat="1" x14ac:dyDescent="0.3">
      <c r="B27" s="421"/>
      <c r="C27" s="414"/>
      <c r="D27" s="405"/>
      <c r="E27" s="339"/>
      <c r="F27" s="339"/>
      <c r="G27" s="339"/>
      <c r="H27" s="128" t="s">
        <v>73</v>
      </c>
      <c r="I27" s="125">
        <f>SUM(I7:I23)</f>
        <v>29241930</v>
      </c>
      <c r="J27" s="125"/>
      <c r="K27" s="125">
        <f>SUM(K7:K23)</f>
        <v>17</v>
      </c>
      <c r="L27" s="125"/>
      <c r="M27" s="125"/>
      <c r="N27" s="125">
        <f>SUM(N7:N23)</f>
        <v>204</v>
      </c>
      <c r="O27" s="129"/>
      <c r="P27" s="129"/>
      <c r="Q27" s="129" t="s">
        <v>110</v>
      </c>
      <c r="R27" s="130">
        <f>SUM(R7:R26)</f>
        <v>397485480</v>
      </c>
    </row>
    <row r="28" spans="2:18" s="10" customFormat="1" x14ac:dyDescent="0.3">
      <c r="B28" s="421"/>
      <c r="C28" s="414"/>
      <c r="D28" s="404" t="s">
        <v>169</v>
      </c>
      <c r="E28" s="337">
        <v>7930</v>
      </c>
      <c r="F28" s="401">
        <f>R32/1000</f>
        <v>15650</v>
      </c>
      <c r="G28" s="337">
        <f>F28-E28</f>
        <v>7720</v>
      </c>
      <c r="H28" s="131" t="s">
        <v>67</v>
      </c>
      <c r="I28" s="132">
        <v>155000</v>
      </c>
      <c r="J28" s="132" t="s">
        <v>89</v>
      </c>
      <c r="K28" s="132">
        <v>8</v>
      </c>
      <c r="L28" s="132" t="s">
        <v>85</v>
      </c>
      <c r="M28" s="133" t="s">
        <v>89</v>
      </c>
      <c r="N28" s="133">
        <v>8</v>
      </c>
      <c r="O28" s="133" t="s">
        <v>209</v>
      </c>
      <c r="P28" s="133"/>
      <c r="Q28" s="133" t="s">
        <v>110</v>
      </c>
      <c r="R28" s="134">
        <f>I28*K28*N28</f>
        <v>9920000</v>
      </c>
    </row>
    <row r="29" spans="2:18" s="10" customFormat="1" x14ac:dyDescent="0.3">
      <c r="B29" s="421"/>
      <c r="C29" s="414"/>
      <c r="D29" s="414"/>
      <c r="E29" s="338"/>
      <c r="F29" s="402"/>
      <c r="G29" s="338"/>
      <c r="H29" s="124" t="s">
        <v>169</v>
      </c>
      <c r="I29" s="125">
        <v>2350000</v>
      </c>
      <c r="J29" s="126"/>
      <c r="K29" s="126"/>
      <c r="L29" s="126"/>
      <c r="M29" s="126"/>
      <c r="N29" s="126"/>
      <c r="O29" s="126"/>
      <c r="P29" s="126"/>
      <c r="Q29" s="126" t="s">
        <v>110</v>
      </c>
      <c r="R29" s="127">
        <v>2350000</v>
      </c>
    </row>
    <row r="30" spans="2:18" s="10" customFormat="1" x14ac:dyDescent="0.3">
      <c r="B30" s="420"/>
      <c r="C30" s="404"/>
      <c r="D30" s="404"/>
      <c r="E30" s="337"/>
      <c r="F30" s="401"/>
      <c r="G30" s="337"/>
      <c r="H30" s="135" t="s">
        <v>285</v>
      </c>
      <c r="I30" s="125">
        <v>3380000</v>
      </c>
      <c r="J30" s="126"/>
      <c r="K30" s="126">
        <v>5</v>
      </c>
      <c r="L30" s="126" t="s">
        <v>280</v>
      </c>
      <c r="M30" s="126"/>
      <c r="N30" s="126"/>
      <c r="O30" s="126"/>
      <c r="P30" s="126"/>
      <c r="Q30" s="126" t="s">
        <v>110</v>
      </c>
      <c r="R30" s="127">
        <v>3380000</v>
      </c>
    </row>
    <row r="31" spans="2:18" s="10" customFormat="1" x14ac:dyDescent="0.3">
      <c r="B31" s="421"/>
      <c r="C31" s="414"/>
      <c r="D31" s="414"/>
      <c r="E31" s="338"/>
      <c r="F31" s="402"/>
      <c r="G31" s="338"/>
      <c r="H31" s="135"/>
      <c r="I31" s="125"/>
      <c r="J31" s="126"/>
      <c r="K31" s="126"/>
      <c r="L31" s="126"/>
      <c r="M31" s="126"/>
      <c r="N31" s="126"/>
      <c r="O31" s="126"/>
      <c r="P31" s="126"/>
      <c r="Q31" s="126"/>
      <c r="R31" s="127"/>
    </row>
    <row r="32" spans="2:18" s="10" customFormat="1" x14ac:dyDescent="0.3">
      <c r="B32" s="421"/>
      <c r="C32" s="414"/>
      <c r="D32" s="405"/>
      <c r="E32" s="339"/>
      <c r="F32" s="403"/>
      <c r="G32" s="339"/>
      <c r="H32" s="128" t="s">
        <v>73</v>
      </c>
      <c r="I32" s="136"/>
      <c r="J32" s="129"/>
      <c r="K32" s="129"/>
      <c r="L32" s="129"/>
      <c r="M32" s="129"/>
      <c r="N32" s="129"/>
      <c r="O32" s="129"/>
      <c r="P32" s="129"/>
      <c r="Q32" s="129"/>
      <c r="R32" s="130">
        <f>R28+R29+R30</f>
        <v>15650000</v>
      </c>
    </row>
    <row r="33" spans="2:18" s="10" customFormat="1" x14ac:dyDescent="0.3">
      <c r="B33" s="421"/>
      <c r="C33" s="414"/>
      <c r="D33" s="39" t="s">
        <v>152</v>
      </c>
      <c r="E33" s="36">
        <v>150</v>
      </c>
      <c r="F33" s="36">
        <f>R33/1000</f>
        <v>150</v>
      </c>
      <c r="G33" s="30">
        <f>F33-E33</f>
        <v>0</v>
      </c>
      <c r="H33" s="124" t="s">
        <v>29</v>
      </c>
      <c r="I33" s="137"/>
      <c r="J33" s="138"/>
      <c r="K33" s="138"/>
      <c r="L33" s="126"/>
      <c r="M33" s="138"/>
      <c r="N33" s="138"/>
      <c r="O33" s="138"/>
      <c r="P33" s="126"/>
      <c r="Q33" s="126"/>
      <c r="R33" s="139">
        <v>150000</v>
      </c>
    </row>
    <row r="34" spans="2:18" s="10" customFormat="1" x14ac:dyDescent="0.3">
      <c r="B34" s="421"/>
      <c r="C34" s="414"/>
      <c r="D34" s="52" t="s">
        <v>75</v>
      </c>
      <c r="E34" s="36">
        <v>30863</v>
      </c>
      <c r="F34" s="36">
        <f>R34/1000</f>
        <v>34427.956666666665</v>
      </c>
      <c r="G34" s="30">
        <f>F34-E34</f>
        <v>3564.9566666666651</v>
      </c>
      <c r="H34" s="140" t="s">
        <v>58</v>
      </c>
      <c r="I34" s="137">
        <f>R27+R32</f>
        <v>413135480</v>
      </c>
      <c r="J34" s="138" t="s">
        <v>86</v>
      </c>
      <c r="K34" s="138">
        <v>12</v>
      </c>
      <c r="L34" s="137" t="s">
        <v>85</v>
      </c>
      <c r="M34" s="138"/>
      <c r="N34" s="138"/>
      <c r="O34" s="138"/>
      <c r="P34" s="138"/>
      <c r="Q34" s="138" t="s">
        <v>110</v>
      </c>
      <c r="R34" s="139">
        <f>I34/K34</f>
        <v>34427956.666666664</v>
      </c>
    </row>
    <row r="35" spans="2:18" s="10" customFormat="1" x14ac:dyDescent="0.3">
      <c r="B35" s="421"/>
      <c r="C35" s="414"/>
      <c r="D35" s="414" t="s">
        <v>9</v>
      </c>
      <c r="E35" s="338">
        <v>38926</v>
      </c>
      <c r="F35" s="338">
        <f>R40/1000</f>
        <v>43422.15</v>
      </c>
      <c r="G35" s="337">
        <f>F35-E35</f>
        <v>4496.1500000000015</v>
      </c>
      <c r="H35" s="135" t="s">
        <v>237</v>
      </c>
      <c r="I35" s="125">
        <f>R27+R32</f>
        <v>413135480</v>
      </c>
      <c r="J35" s="126" t="s">
        <v>89</v>
      </c>
      <c r="K35" s="141">
        <v>3.5950000000000002</v>
      </c>
      <c r="L35" s="126" t="s">
        <v>80</v>
      </c>
      <c r="M35" s="126"/>
      <c r="N35" s="126"/>
      <c r="O35" s="126"/>
      <c r="P35" s="126"/>
      <c r="Q35" s="126" t="s">
        <v>110</v>
      </c>
      <c r="R35" s="127">
        <f>ROUNDUP(I35*K35%,-1)</f>
        <v>14852230</v>
      </c>
    </row>
    <row r="36" spans="2:18" s="10" customFormat="1" x14ac:dyDescent="0.3">
      <c r="B36" s="421"/>
      <c r="C36" s="414"/>
      <c r="D36" s="414"/>
      <c r="E36" s="338"/>
      <c r="F36" s="338"/>
      <c r="G36" s="338"/>
      <c r="H36" s="135" t="s">
        <v>254</v>
      </c>
      <c r="I36" s="125">
        <f>R35</f>
        <v>14852230</v>
      </c>
      <c r="J36" s="126" t="s">
        <v>89</v>
      </c>
      <c r="K36" s="141">
        <v>13.14</v>
      </c>
      <c r="L36" s="126" t="s">
        <v>80</v>
      </c>
      <c r="M36" s="126"/>
      <c r="N36" s="126"/>
      <c r="O36" s="126"/>
      <c r="P36" s="126"/>
      <c r="Q36" s="126" t="s">
        <v>110</v>
      </c>
      <c r="R36" s="127">
        <f>ROUNDUP(I36*K36%,-1)</f>
        <v>1951590</v>
      </c>
    </row>
    <row r="37" spans="2:18" s="10" customFormat="1" x14ac:dyDescent="0.3">
      <c r="B37" s="421"/>
      <c r="C37" s="414"/>
      <c r="D37" s="414"/>
      <c r="E37" s="338"/>
      <c r="F37" s="338"/>
      <c r="G37" s="338"/>
      <c r="H37" s="135" t="s">
        <v>35</v>
      </c>
      <c r="I37" s="125">
        <f>R27+R32</f>
        <v>413135480</v>
      </c>
      <c r="J37" s="126" t="s">
        <v>89</v>
      </c>
      <c r="K37" s="141">
        <v>4.75</v>
      </c>
      <c r="L37" s="126" t="s">
        <v>80</v>
      </c>
      <c r="M37" s="126"/>
      <c r="N37" s="126"/>
      <c r="O37" s="126"/>
      <c r="P37" s="126"/>
      <c r="Q37" s="126" t="s">
        <v>110</v>
      </c>
      <c r="R37" s="127">
        <f>ROUNDUP(I37*K37%,-1)</f>
        <v>19623940</v>
      </c>
    </row>
    <row r="38" spans="2:18" s="10" customFormat="1" x14ac:dyDescent="0.3">
      <c r="B38" s="421"/>
      <c r="C38" s="414"/>
      <c r="D38" s="414"/>
      <c r="E38" s="338"/>
      <c r="F38" s="338"/>
      <c r="G38" s="338"/>
      <c r="H38" s="135" t="s">
        <v>193</v>
      </c>
      <c r="I38" s="125">
        <f>R27+R32</f>
        <v>413135480</v>
      </c>
      <c r="J38" s="126" t="s">
        <v>89</v>
      </c>
      <c r="K38" s="141">
        <v>0.9</v>
      </c>
      <c r="L38" s="126" t="s">
        <v>80</v>
      </c>
      <c r="M38" s="126"/>
      <c r="N38" s="126"/>
      <c r="O38" s="126"/>
      <c r="P38" s="126"/>
      <c r="Q38" s="126" t="s">
        <v>110</v>
      </c>
      <c r="R38" s="127">
        <f>ROUNDUP(I38*K38%,-1)</f>
        <v>3718220</v>
      </c>
    </row>
    <row r="39" spans="2:18" s="10" customFormat="1" x14ac:dyDescent="0.3">
      <c r="B39" s="421"/>
      <c r="C39" s="414"/>
      <c r="D39" s="414"/>
      <c r="E39" s="338"/>
      <c r="F39" s="338"/>
      <c r="G39" s="338"/>
      <c r="H39" s="135" t="s">
        <v>117</v>
      </c>
      <c r="I39" s="125">
        <f>I34</f>
        <v>413135480</v>
      </c>
      <c r="J39" s="126" t="s">
        <v>89</v>
      </c>
      <c r="K39" s="141">
        <v>0.79300000000000004</v>
      </c>
      <c r="L39" s="126" t="s">
        <v>80</v>
      </c>
      <c r="M39" s="126"/>
      <c r="N39" s="126"/>
      <c r="O39" s="126"/>
      <c r="P39" s="126"/>
      <c r="Q39" s="126" t="s">
        <v>110</v>
      </c>
      <c r="R39" s="127">
        <f>ROUNDUP(I39*K39%,-1)</f>
        <v>3276170</v>
      </c>
    </row>
    <row r="40" spans="2:18" s="10" customFormat="1" x14ac:dyDescent="0.3">
      <c r="B40" s="421"/>
      <c r="C40" s="405"/>
      <c r="D40" s="405"/>
      <c r="E40" s="339"/>
      <c r="F40" s="339"/>
      <c r="G40" s="339"/>
      <c r="H40" s="128" t="s">
        <v>73</v>
      </c>
      <c r="I40" s="136"/>
      <c r="J40" s="129"/>
      <c r="K40" s="129"/>
      <c r="L40" s="129"/>
      <c r="M40" s="129"/>
      <c r="N40" s="129"/>
      <c r="O40" s="129"/>
      <c r="P40" s="129"/>
      <c r="Q40" s="129"/>
      <c r="R40" s="130">
        <f>R35+R36+R37+R38+R39</f>
        <v>43422150</v>
      </c>
    </row>
    <row r="41" spans="2:18" s="10" customFormat="1" x14ac:dyDescent="0.3">
      <c r="B41" s="421"/>
      <c r="C41" s="404" t="s">
        <v>154</v>
      </c>
      <c r="D41" s="36" t="s">
        <v>91</v>
      </c>
      <c r="E41" s="40">
        <f>E42+E43</f>
        <v>3000</v>
      </c>
      <c r="F41" s="40">
        <f>R41/1000</f>
        <v>3140</v>
      </c>
      <c r="G41" s="9">
        <f>F41-E41</f>
        <v>140</v>
      </c>
      <c r="H41" s="140"/>
      <c r="I41" s="137"/>
      <c r="J41" s="138"/>
      <c r="K41" s="138"/>
      <c r="L41" s="138"/>
      <c r="M41" s="142"/>
      <c r="N41" s="142"/>
      <c r="O41" s="138"/>
      <c r="P41" s="138"/>
      <c r="Q41" s="138"/>
      <c r="R41" s="139">
        <f>R42+R43</f>
        <v>3140000</v>
      </c>
    </row>
    <row r="42" spans="2:18" s="10" customFormat="1" x14ac:dyDescent="0.3">
      <c r="B42" s="421"/>
      <c r="C42" s="414"/>
      <c r="D42" s="39" t="s">
        <v>158</v>
      </c>
      <c r="E42" s="36">
        <v>2500</v>
      </c>
      <c r="F42" s="186">
        <f>ROUNDUP(R42,-3)/1000</f>
        <v>2500</v>
      </c>
      <c r="G42" s="55">
        <f>F42-E42</f>
        <v>0</v>
      </c>
      <c r="H42" s="143" t="s">
        <v>195</v>
      </c>
      <c r="I42" s="132">
        <v>100000</v>
      </c>
      <c r="J42" s="133" t="s">
        <v>89</v>
      </c>
      <c r="K42" s="133">
        <v>25</v>
      </c>
      <c r="L42" s="133" t="s">
        <v>106</v>
      </c>
      <c r="M42" s="144"/>
      <c r="N42" s="144"/>
      <c r="O42" s="133"/>
      <c r="P42" s="133"/>
      <c r="Q42" s="133" t="s">
        <v>110</v>
      </c>
      <c r="R42" s="134">
        <f>I42*K42</f>
        <v>2500000</v>
      </c>
    </row>
    <row r="43" spans="2:18" s="10" customFormat="1" x14ac:dyDescent="0.3">
      <c r="B43" s="421"/>
      <c r="C43" s="405"/>
      <c r="D43" s="52" t="s">
        <v>81</v>
      </c>
      <c r="E43" s="36">
        <v>500</v>
      </c>
      <c r="F43" s="187">
        <f>ROUNDUP(R43,-3)/1000</f>
        <v>640</v>
      </c>
      <c r="G43" s="63">
        <f>F43-E43</f>
        <v>140</v>
      </c>
      <c r="H43" s="143" t="s">
        <v>197</v>
      </c>
      <c r="I43" s="137">
        <v>160000</v>
      </c>
      <c r="J43" s="138" t="s">
        <v>89</v>
      </c>
      <c r="K43" s="138">
        <v>4</v>
      </c>
      <c r="L43" s="138" t="s">
        <v>106</v>
      </c>
      <c r="M43" s="142"/>
      <c r="N43" s="142"/>
      <c r="O43" s="138"/>
      <c r="P43" s="138"/>
      <c r="Q43" s="138" t="s">
        <v>110</v>
      </c>
      <c r="R43" s="139">
        <f>I43*K43</f>
        <v>640000</v>
      </c>
    </row>
    <row r="44" spans="2:18" s="10" customFormat="1" x14ac:dyDescent="0.3">
      <c r="B44" s="421"/>
      <c r="C44" s="414" t="s">
        <v>83</v>
      </c>
      <c r="D44" s="38" t="s">
        <v>91</v>
      </c>
      <c r="E44" s="62">
        <f>SUM(E45:E75)</f>
        <v>45542</v>
      </c>
      <c r="F44" s="62">
        <f>R44/1000</f>
        <v>46541.8</v>
      </c>
      <c r="G44" s="90">
        <f t="shared" ref="G44:G45" si="4">F44-E44</f>
        <v>999.80000000000291</v>
      </c>
      <c r="H44" s="145"/>
      <c r="I44" s="136"/>
      <c r="J44" s="129"/>
      <c r="K44" s="129"/>
      <c r="L44" s="129"/>
      <c r="M44" s="129"/>
      <c r="N44" s="129"/>
      <c r="O44" s="129"/>
      <c r="P44" s="129"/>
      <c r="Q44" s="129"/>
      <c r="R44" s="130">
        <f>R45+R49+R65+R69+R75</f>
        <v>46541800</v>
      </c>
    </row>
    <row r="45" spans="2:18" s="10" customFormat="1" x14ac:dyDescent="0.3">
      <c r="B45" s="421"/>
      <c r="C45" s="414"/>
      <c r="D45" s="39" t="s">
        <v>137</v>
      </c>
      <c r="E45" s="30">
        <v>50</v>
      </c>
      <c r="F45" s="30">
        <f>ROUNDUP(R45,-3)/1000</f>
        <v>50</v>
      </c>
      <c r="G45" s="63">
        <f t="shared" si="4"/>
        <v>0</v>
      </c>
      <c r="H45" s="131" t="s">
        <v>8</v>
      </c>
      <c r="I45" s="132">
        <v>50000</v>
      </c>
      <c r="J45" s="133"/>
      <c r="K45" s="133"/>
      <c r="L45" s="133"/>
      <c r="M45" s="144"/>
      <c r="N45" s="144"/>
      <c r="O45" s="133"/>
      <c r="P45" s="133"/>
      <c r="Q45" s="133"/>
      <c r="R45" s="134">
        <f>I45</f>
        <v>50000</v>
      </c>
    </row>
    <row r="46" spans="2:18" s="10" customFormat="1" x14ac:dyDescent="0.3">
      <c r="B46" s="420"/>
      <c r="C46" s="423"/>
      <c r="D46" s="404" t="s">
        <v>64</v>
      </c>
      <c r="E46" s="337">
        <v>10000</v>
      </c>
      <c r="F46" s="401">
        <f>ROUNDUP(R49,-3)/1000</f>
        <v>11000</v>
      </c>
      <c r="G46" s="337">
        <f>F46-E46</f>
        <v>1000</v>
      </c>
      <c r="H46" s="132" t="s">
        <v>64</v>
      </c>
      <c r="I46" s="132">
        <v>2700000</v>
      </c>
      <c r="J46" s="133" t="s">
        <v>105</v>
      </c>
      <c r="K46" s="133">
        <v>4</v>
      </c>
      <c r="L46" s="133" t="s">
        <v>84</v>
      </c>
      <c r="M46" s="146"/>
      <c r="N46" s="146"/>
      <c r="O46" s="133"/>
      <c r="P46" s="133"/>
      <c r="Q46" s="133" t="s">
        <v>110</v>
      </c>
      <c r="R46" s="134">
        <f>I46*K46</f>
        <v>10800000</v>
      </c>
    </row>
    <row r="47" spans="2:18" s="10" customFormat="1" x14ac:dyDescent="0.3">
      <c r="B47" s="421"/>
      <c r="C47" s="414"/>
      <c r="D47" s="414"/>
      <c r="E47" s="338"/>
      <c r="F47" s="402"/>
      <c r="G47" s="338"/>
      <c r="H47" s="125" t="s">
        <v>121</v>
      </c>
      <c r="I47" s="125"/>
      <c r="J47" s="126"/>
      <c r="K47" s="126"/>
      <c r="L47" s="126"/>
      <c r="M47" s="144"/>
      <c r="N47" s="144"/>
      <c r="O47" s="126"/>
      <c r="P47" s="126"/>
      <c r="Q47" s="126"/>
      <c r="R47" s="127">
        <v>200000</v>
      </c>
    </row>
    <row r="48" spans="2:18" s="10" customFormat="1" x14ac:dyDescent="0.3">
      <c r="B48" s="421"/>
      <c r="C48" s="414"/>
      <c r="D48" s="414"/>
      <c r="E48" s="338"/>
      <c r="F48" s="402"/>
      <c r="G48" s="338"/>
      <c r="H48" s="125"/>
      <c r="I48" s="125"/>
      <c r="J48" s="126"/>
      <c r="K48" s="126"/>
      <c r="L48" s="126"/>
      <c r="M48" s="144"/>
      <c r="N48" s="144"/>
      <c r="O48" s="126"/>
      <c r="P48" s="126"/>
      <c r="Q48" s="126"/>
      <c r="R48" s="127"/>
    </row>
    <row r="49" spans="2:22" s="10" customFormat="1" x14ac:dyDescent="0.3">
      <c r="B49" s="421"/>
      <c r="C49" s="414"/>
      <c r="D49" s="414"/>
      <c r="E49" s="338"/>
      <c r="F49" s="402"/>
      <c r="G49" s="338"/>
      <c r="H49" s="128" t="s">
        <v>73</v>
      </c>
      <c r="I49" s="125"/>
      <c r="J49" s="126"/>
      <c r="K49" s="126"/>
      <c r="L49" s="126"/>
      <c r="M49" s="144"/>
      <c r="N49" s="144"/>
      <c r="O49" s="126"/>
      <c r="P49" s="126"/>
      <c r="Q49" s="126"/>
      <c r="R49" s="127">
        <f>SUM(R46:R48)</f>
        <v>11000000</v>
      </c>
    </row>
    <row r="50" spans="2:22" s="10" customFormat="1" ht="15" customHeight="1" x14ac:dyDescent="0.3">
      <c r="B50" s="421"/>
      <c r="C50" s="414"/>
      <c r="D50" s="404" t="s">
        <v>7</v>
      </c>
      <c r="E50" s="337">
        <v>18342</v>
      </c>
      <c r="F50" s="401">
        <f>ROUNDUP(R65,-3)/1000</f>
        <v>18342</v>
      </c>
      <c r="G50" s="337">
        <f>F50-E50</f>
        <v>0</v>
      </c>
      <c r="H50" s="131" t="s">
        <v>131</v>
      </c>
      <c r="I50" s="132">
        <v>200000</v>
      </c>
      <c r="J50" s="133" t="s">
        <v>89</v>
      </c>
      <c r="K50" s="133">
        <v>6</v>
      </c>
      <c r="L50" s="133" t="s">
        <v>82</v>
      </c>
      <c r="M50" s="146"/>
      <c r="N50" s="146"/>
      <c r="O50" s="133"/>
      <c r="P50" s="133"/>
      <c r="Q50" s="133" t="s">
        <v>110</v>
      </c>
      <c r="R50" s="134">
        <f t="shared" ref="R50:R53" si="5">I50*K50</f>
        <v>1200000</v>
      </c>
      <c r="S50" s="426"/>
      <c r="T50" s="427"/>
      <c r="U50" s="427"/>
      <c r="V50" s="427"/>
    </row>
    <row r="51" spans="2:22" s="10" customFormat="1" ht="15" customHeight="1" x14ac:dyDescent="0.3">
      <c r="B51" s="421"/>
      <c r="C51" s="414"/>
      <c r="D51" s="414"/>
      <c r="E51" s="338"/>
      <c r="F51" s="402"/>
      <c r="G51" s="338"/>
      <c r="H51" s="124" t="s">
        <v>143</v>
      </c>
      <c r="I51" s="125">
        <v>450000</v>
      </c>
      <c r="J51" s="126" t="s">
        <v>89</v>
      </c>
      <c r="K51" s="126">
        <v>12</v>
      </c>
      <c r="L51" s="126" t="s">
        <v>82</v>
      </c>
      <c r="M51" s="144"/>
      <c r="N51" s="144"/>
      <c r="O51" s="126"/>
      <c r="P51" s="126"/>
      <c r="Q51" s="126" t="s">
        <v>110</v>
      </c>
      <c r="R51" s="127">
        <f t="shared" si="5"/>
        <v>5400000</v>
      </c>
    </row>
    <row r="52" spans="2:22" s="10" customFormat="1" ht="15" customHeight="1" x14ac:dyDescent="0.3">
      <c r="B52" s="421"/>
      <c r="C52" s="414"/>
      <c r="D52" s="414"/>
      <c r="E52" s="338"/>
      <c r="F52" s="402"/>
      <c r="G52" s="338"/>
      <c r="H52" s="124" t="s">
        <v>239</v>
      </c>
      <c r="I52" s="125">
        <v>1271800</v>
      </c>
      <c r="J52" s="126" t="s">
        <v>105</v>
      </c>
      <c r="K52" s="126">
        <v>1</v>
      </c>
      <c r="L52" s="126" t="s">
        <v>106</v>
      </c>
      <c r="M52" s="144"/>
      <c r="N52" s="144"/>
      <c r="O52" s="126"/>
      <c r="P52" s="126"/>
      <c r="Q52" s="126" t="s">
        <v>110</v>
      </c>
      <c r="R52" s="127">
        <f>I52*K52</f>
        <v>1271800</v>
      </c>
    </row>
    <row r="53" spans="2:22" s="10" customFormat="1" ht="15" customHeight="1" x14ac:dyDescent="0.3">
      <c r="B53" s="420"/>
      <c r="C53" s="423"/>
      <c r="D53" s="404"/>
      <c r="E53" s="338"/>
      <c r="F53" s="402"/>
      <c r="G53" s="338"/>
      <c r="H53" s="124" t="s">
        <v>16</v>
      </c>
      <c r="I53" s="125">
        <v>60000</v>
      </c>
      <c r="J53" s="126" t="s">
        <v>89</v>
      </c>
      <c r="K53" s="126">
        <v>12</v>
      </c>
      <c r="L53" s="126" t="s">
        <v>82</v>
      </c>
      <c r="M53" s="144"/>
      <c r="N53" s="144"/>
      <c r="O53" s="126"/>
      <c r="P53" s="126"/>
      <c r="Q53" s="126" t="s">
        <v>110</v>
      </c>
      <c r="R53" s="127">
        <f t="shared" si="5"/>
        <v>720000</v>
      </c>
    </row>
    <row r="54" spans="2:22" s="10" customFormat="1" ht="15" customHeight="1" x14ac:dyDescent="0.3">
      <c r="B54" s="421"/>
      <c r="C54" s="414"/>
      <c r="D54" s="414"/>
      <c r="E54" s="338"/>
      <c r="F54" s="402"/>
      <c r="G54" s="338"/>
      <c r="H54" s="124" t="s">
        <v>43</v>
      </c>
      <c r="I54" s="125">
        <v>45000</v>
      </c>
      <c r="J54" s="126" t="s">
        <v>89</v>
      </c>
      <c r="K54" s="126">
        <v>12</v>
      </c>
      <c r="L54" s="126" t="s">
        <v>82</v>
      </c>
      <c r="M54" s="144" t="s">
        <v>89</v>
      </c>
      <c r="N54" s="126">
        <v>2</v>
      </c>
      <c r="O54" s="126"/>
      <c r="P54" s="126"/>
      <c r="Q54" s="126" t="s">
        <v>110</v>
      </c>
      <c r="R54" s="127">
        <f>I54*K54*N54</f>
        <v>1080000</v>
      </c>
    </row>
    <row r="55" spans="2:22" s="10" customFormat="1" ht="15" customHeight="1" x14ac:dyDescent="0.3">
      <c r="B55" s="421"/>
      <c r="C55" s="414"/>
      <c r="D55" s="414"/>
      <c r="E55" s="338"/>
      <c r="F55" s="402"/>
      <c r="G55" s="338"/>
      <c r="H55" s="124" t="s">
        <v>157</v>
      </c>
      <c r="I55" s="125">
        <v>50000</v>
      </c>
      <c r="J55" s="126" t="s">
        <v>89</v>
      </c>
      <c r="K55" s="126">
        <v>3</v>
      </c>
      <c r="L55" s="126" t="s">
        <v>85</v>
      </c>
      <c r="M55" s="144"/>
      <c r="N55" s="144"/>
      <c r="O55" s="126"/>
      <c r="P55" s="126"/>
      <c r="Q55" s="126" t="s">
        <v>110</v>
      </c>
      <c r="R55" s="127">
        <f>I55*K55</f>
        <v>150000</v>
      </c>
      <c r="S55" s="426"/>
      <c r="T55" s="427"/>
      <c r="U55" s="427"/>
      <c r="V55" s="427"/>
    </row>
    <row r="56" spans="2:22" s="10" customFormat="1" ht="15" customHeight="1" x14ac:dyDescent="0.3">
      <c r="B56" s="421"/>
      <c r="C56" s="414"/>
      <c r="D56" s="414"/>
      <c r="E56" s="338"/>
      <c r="F56" s="402"/>
      <c r="G56" s="338"/>
      <c r="H56" s="124" t="s">
        <v>242</v>
      </c>
      <c r="I56" s="125">
        <v>300000</v>
      </c>
      <c r="J56" s="126" t="s">
        <v>89</v>
      </c>
      <c r="K56" s="126">
        <v>1</v>
      </c>
      <c r="L56" s="126" t="s">
        <v>106</v>
      </c>
      <c r="M56" s="144"/>
      <c r="N56" s="144"/>
      <c r="O56" s="126"/>
      <c r="P56" s="126"/>
      <c r="Q56" s="126" t="s">
        <v>110</v>
      </c>
      <c r="R56" s="127">
        <f>I56*K56</f>
        <v>300000</v>
      </c>
      <c r="S56" s="66"/>
      <c r="T56" s="67"/>
      <c r="U56" s="67"/>
      <c r="V56" s="67"/>
    </row>
    <row r="57" spans="2:22" s="10" customFormat="1" ht="15" customHeight="1" x14ac:dyDescent="0.3">
      <c r="B57" s="421"/>
      <c r="C57" s="414"/>
      <c r="D57" s="414"/>
      <c r="E57" s="338"/>
      <c r="F57" s="402"/>
      <c r="G57" s="338"/>
      <c r="H57" s="124" t="s">
        <v>187</v>
      </c>
      <c r="I57" s="125">
        <v>2600000</v>
      </c>
      <c r="J57" s="126" t="s">
        <v>89</v>
      </c>
      <c r="K57" s="126">
        <v>1</v>
      </c>
      <c r="L57" s="126" t="s">
        <v>106</v>
      </c>
      <c r="M57" s="144"/>
      <c r="N57" s="144"/>
      <c r="O57" s="126"/>
      <c r="P57" s="126"/>
      <c r="Q57" s="126" t="s">
        <v>110</v>
      </c>
      <c r="R57" s="127">
        <f>I57</f>
        <v>2600000</v>
      </c>
      <c r="S57" s="66"/>
      <c r="T57" s="67"/>
      <c r="U57" s="67"/>
      <c r="V57" s="67"/>
    </row>
    <row r="58" spans="2:22" s="10" customFormat="1" ht="15" customHeight="1" x14ac:dyDescent="0.3">
      <c r="B58" s="421"/>
      <c r="C58" s="414"/>
      <c r="D58" s="414"/>
      <c r="E58" s="338"/>
      <c r="F58" s="402"/>
      <c r="G58" s="338"/>
      <c r="H58" s="124" t="s">
        <v>24</v>
      </c>
      <c r="I58" s="125">
        <v>50000</v>
      </c>
      <c r="J58" s="126" t="s">
        <v>89</v>
      </c>
      <c r="K58" s="126">
        <v>12</v>
      </c>
      <c r="L58" s="126" t="s">
        <v>82</v>
      </c>
      <c r="M58" s="144"/>
      <c r="N58" s="144"/>
      <c r="O58" s="126"/>
      <c r="P58" s="126"/>
      <c r="Q58" s="126" t="s">
        <v>110</v>
      </c>
      <c r="R58" s="127">
        <f t="shared" ref="R58:R63" si="6">I58*K58</f>
        <v>600000</v>
      </c>
      <c r="S58" s="66"/>
      <c r="T58" s="67"/>
      <c r="U58" s="67"/>
      <c r="V58" s="67"/>
    </row>
    <row r="59" spans="2:22" s="10" customFormat="1" ht="15" customHeight="1" x14ac:dyDescent="0.3">
      <c r="B59" s="421"/>
      <c r="C59" s="414"/>
      <c r="D59" s="414"/>
      <c r="E59" s="338"/>
      <c r="F59" s="402"/>
      <c r="G59" s="338"/>
      <c r="H59" s="124" t="s">
        <v>39</v>
      </c>
      <c r="I59" s="125">
        <v>180000</v>
      </c>
      <c r="J59" s="126" t="s">
        <v>89</v>
      </c>
      <c r="K59" s="126">
        <v>4</v>
      </c>
      <c r="L59" s="126" t="s">
        <v>106</v>
      </c>
      <c r="M59" s="126"/>
      <c r="N59" s="126"/>
      <c r="O59" s="126"/>
      <c r="P59" s="126"/>
      <c r="Q59" s="126" t="s">
        <v>110</v>
      </c>
      <c r="R59" s="127">
        <f t="shared" si="6"/>
        <v>720000</v>
      </c>
      <c r="S59" s="429"/>
      <c r="T59" s="430"/>
      <c r="U59" s="430"/>
      <c r="V59" s="430"/>
    </row>
    <row r="60" spans="2:22" s="10" customFormat="1" ht="15" customHeight="1" x14ac:dyDescent="0.3">
      <c r="B60" s="421"/>
      <c r="C60" s="414"/>
      <c r="D60" s="414"/>
      <c r="E60" s="338"/>
      <c r="F60" s="402"/>
      <c r="G60" s="338"/>
      <c r="H60" s="147" t="s">
        <v>41</v>
      </c>
      <c r="I60" s="125">
        <v>300000</v>
      </c>
      <c r="J60" s="126" t="s">
        <v>89</v>
      </c>
      <c r="K60" s="126">
        <v>4</v>
      </c>
      <c r="L60" s="126" t="s">
        <v>209</v>
      </c>
      <c r="M60" s="144"/>
      <c r="N60" s="144"/>
      <c r="O60" s="126"/>
      <c r="P60" s="126"/>
      <c r="Q60" s="126" t="s">
        <v>110</v>
      </c>
      <c r="R60" s="127">
        <f t="shared" si="6"/>
        <v>1200000</v>
      </c>
    </row>
    <row r="61" spans="2:22" s="10" customFormat="1" ht="15.75" customHeight="1" x14ac:dyDescent="0.3">
      <c r="B61" s="421"/>
      <c r="C61" s="414"/>
      <c r="D61" s="414"/>
      <c r="E61" s="338"/>
      <c r="F61" s="402"/>
      <c r="G61" s="338"/>
      <c r="H61" s="147" t="s">
        <v>42</v>
      </c>
      <c r="I61" s="125">
        <v>60000</v>
      </c>
      <c r="J61" s="126" t="s">
        <v>89</v>
      </c>
      <c r="K61" s="126">
        <v>7</v>
      </c>
      <c r="L61" s="126" t="s">
        <v>210</v>
      </c>
      <c r="M61" s="144"/>
      <c r="N61" s="144"/>
      <c r="O61" s="126"/>
      <c r="P61" s="126"/>
      <c r="Q61" s="126" t="s">
        <v>110</v>
      </c>
      <c r="R61" s="127">
        <f t="shared" si="6"/>
        <v>420000</v>
      </c>
    </row>
    <row r="62" spans="2:22" s="10" customFormat="1" ht="15.75" customHeight="1" x14ac:dyDescent="0.3">
      <c r="B62" s="421"/>
      <c r="C62" s="414"/>
      <c r="D62" s="414"/>
      <c r="E62" s="338"/>
      <c r="F62" s="402"/>
      <c r="G62" s="338"/>
      <c r="H62" s="125" t="s">
        <v>167</v>
      </c>
      <c r="I62" s="148">
        <v>88000</v>
      </c>
      <c r="J62" s="126" t="s">
        <v>90</v>
      </c>
      <c r="K62" s="126">
        <v>12</v>
      </c>
      <c r="L62" s="126" t="s">
        <v>82</v>
      </c>
      <c r="M62" s="126"/>
      <c r="N62" s="126"/>
      <c r="O62" s="144"/>
      <c r="P62" s="144"/>
      <c r="Q62" s="126" t="s">
        <v>110</v>
      </c>
      <c r="R62" s="149">
        <f t="shared" si="6"/>
        <v>1056000</v>
      </c>
    </row>
    <row r="63" spans="2:22" s="10" customFormat="1" ht="15" customHeight="1" x14ac:dyDescent="0.3">
      <c r="B63" s="421"/>
      <c r="C63" s="414"/>
      <c r="D63" s="414"/>
      <c r="E63" s="338"/>
      <c r="F63" s="402"/>
      <c r="G63" s="338"/>
      <c r="H63" s="147" t="s">
        <v>240</v>
      </c>
      <c r="I63" s="125">
        <v>30000</v>
      </c>
      <c r="J63" s="126" t="s">
        <v>90</v>
      </c>
      <c r="K63" s="126">
        <v>12</v>
      </c>
      <c r="L63" s="126" t="s">
        <v>82</v>
      </c>
      <c r="M63" s="144"/>
      <c r="N63" s="144"/>
      <c r="O63" s="126"/>
      <c r="P63" s="126"/>
      <c r="Q63" s="126" t="s">
        <v>110</v>
      </c>
      <c r="R63" s="149">
        <f t="shared" si="6"/>
        <v>360000</v>
      </c>
      <c r="S63" s="426"/>
      <c r="T63" s="428"/>
      <c r="U63" s="428"/>
      <c r="V63" s="428"/>
    </row>
    <row r="64" spans="2:22" s="10" customFormat="1" ht="15" customHeight="1" x14ac:dyDescent="0.3">
      <c r="B64" s="421"/>
      <c r="C64" s="414"/>
      <c r="D64" s="414"/>
      <c r="E64" s="338"/>
      <c r="F64" s="402"/>
      <c r="G64" s="338"/>
      <c r="H64" s="147" t="s">
        <v>241</v>
      </c>
      <c r="I64" s="125"/>
      <c r="J64" s="126"/>
      <c r="K64" s="126"/>
      <c r="L64" s="126"/>
      <c r="M64" s="144"/>
      <c r="N64" s="144"/>
      <c r="O64" s="126"/>
      <c r="P64" s="126"/>
      <c r="Q64" s="126"/>
      <c r="R64" s="127">
        <v>1264000</v>
      </c>
    </row>
    <row r="65" spans="2:22" s="10" customFormat="1" x14ac:dyDescent="0.3">
      <c r="B65" s="421"/>
      <c r="C65" s="414"/>
      <c r="D65" s="405"/>
      <c r="E65" s="339"/>
      <c r="F65" s="403"/>
      <c r="G65" s="339"/>
      <c r="H65" s="128" t="s">
        <v>73</v>
      </c>
      <c r="I65" s="136"/>
      <c r="J65" s="129"/>
      <c r="K65" s="136"/>
      <c r="L65" s="136"/>
      <c r="M65" s="136"/>
      <c r="N65" s="136"/>
      <c r="O65" s="129"/>
      <c r="P65" s="129"/>
      <c r="Q65" s="129"/>
      <c r="R65" s="130">
        <f>SUM(R50:R64)</f>
        <v>18341800</v>
      </c>
    </row>
    <row r="66" spans="2:22" s="10" customFormat="1" x14ac:dyDescent="0.3">
      <c r="B66" s="421"/>
      <c r="C66" s="414"/>
      <c r="D66" s="404" t="s">
        <v>112</v>
      </c>
      <c r="E66" s="337">
        <v>9000</v>
      </c>
      <c r="F66" s="337">
        <f>ROUNDUP(R69,-3)/1000</f>
        <v>9000</v>
      </c>
      <c r="G66" s="337">
        <f>F66-E66</f>
        <v>0</v>
      </c>
      <c r="H66" s="150" t="s">
        <v>113</v>
      </c>
      <c r="I66" s="125">
        <v>350000</v>
      </c>
      <c r="J66" s="126" t="s">
        <v>89</v>
      </c>
      <c r="K66" s="126">
        <v>12</v>
      </c>
      <c r="L66" s="126" t="s">
        <v>82</v>
      </c>
      <c r="M66" s="144"/>
      <c r="N66" s="144"/>
      <c r="O66" s="126"/>
      <c r="P66" s="126"/>
      <c r="Q66" s="126" t="s">
        <v>110</v>
      </c>
      <c r="R66" s="127">
        <f>I66*K66</f>
        <v>4200000</v>
      </c>
    </row>
    <row r="67" spans="2:22" s="10" customFormat="1" x14ac:dyDescent="0.3">
      <c r="B67" s="421"/>
      <c r="C67" s="414"/>
      <c r="D67" s="414"/>
      <c r="E67" s="338"/>
      <c r="F67" s="338"/>
      <c r="G67" s="338"/>
      <c r="H67" s="151" t="s">
        <v>127</v>
      </c>
      <c r="I67" s="125">
        <v>800000</v>
      </c>
      <c r="J67" s="126" t="s">
        <v>89</v>
      </c>
      <c r="K67" s="126">
        <v>4</v>
      </c>
      <c r="L67" s="126" t="s">
        <v>84</v>
      </c>
      <c r="M67" s="144"/>
      <c r="N67" s="144"/>
      <c r="O67" s="126"/>
      <c r="P67" s="126"/>
      <c r="Q67" s="126" t="s">
        <v>110</v>
      </c>
      <c r="R67" s="127">
        <f>I67*K67</f>
        <v>3200000</v>
      </c>
    </row>
    <row r="68" spans="2:22" s="10" customFormat="1" x14ac:dyDescent="0.3">
      <c r="B68" s="421"/>
      <c r="C68" s="414"/>
      <c r="D68" s="414"/>
      <c r="E68" s="338"/>
      <c r="F68" s="338"/>
      <c r="G68" s="338"/>
      <c r="H68" s="151" t="s">
        <v>172</v>
      </c>
      <c r="I68" s="125">
        <v>400000</v>
      </c>
      <c r="J68" s="126" t="s">
        <v>89</v>
      </c>
      <c r="K68" s="126">
        <v>4</v>
      </c>
      <c r="L68" s="126" t="s">
        <v>106</v>
      </c>
      <c r="M68" s="144"/>
      <c r="N68" s="144"/>
      <c r="O68" s="126"/>
      <c r="P68" s="126"/>
      <c r="Q68" s="126" t="s">
        <v>110</v>
      </c>
      <c r="R68" s="127">
        <f>I68*K68</f>
        <v>1600000</v>
      </c>
    </row>
    <row r="69" spans="2:22" s="10" customFormat="1" ht="15.75" customHeight="1" x14ac:dyDescent="0.3">
      <c r="B69" s="421"/>
      <c r="C69" s="414"/>
      <c r="D69" s="405"/>
      <c r="E69" s="339"/>
      <c r="F69" s="339"/>
      <c r="G69" s="339"/>
      <c r="H69" s="152" t="s">
        <v>73</v>
      </c>
      <c r="I69" s="153"/>
      <c r="J69" s="129"/>
      <c r="K69" s="129"/>
      <c r="L69" s="129"/>
      <c r="M69" s="129"/>
      <c r="N69" s="129"/>
      <c r="O69" s="154"/>
      <c r="P69" s="154"/>
      <c r="Q69" s="129" t="s">
        <v>110</v>
      </c>
      <c r="R69" s="155">
        <f>SUM(R66:R68)</f>
        <v>9000000</v>
      </c>
      <c r="S69" s="426"/>
      <c r="T69" s="427"/>
      <c r="U69" s="427"/>
      <c r="V69" s="427"/>
    </row>
    <row r="70" spans="2:22" s="10" customFormat="1" x14ac:dyDescent="0.3">
      <c r="B70" s="420"/>
      <c r="C70" s="423"/>
      <c r="D70" s="404" t="s">
        <v>130</v>
      </c>
      <c r="E70" s="337">
        <v>8150</v>
      </c>
      <c r="F70" s="401">
        <v>8150</v>
      </c>
      <c r="G70" s="337">
        <f>F70-E70</f>
        <v>0</v>
      </c>
      <c r="H70" s="150" t="s">
        <v>190</v>
      </c>
      <c r="I70" s="132"/>
      <c r="J70" s="133"/>
      <c r="K70" s="132"/>
      <c r="L70" s="132"/>
      <c r="M70" s="132"/>
      <c r="N70" s="132"/>
      <c r="O70" s="133"/>
      <c r="P70" s="133"/>
      <c r="Q70" s="133" t="s">
        <v>110</v>
      </c>
      <c r="R70" s="156">
        <v>3000000</v>
      </c>
    </row>
    <row r="71" spans="2:22" s="10" customFormat="1" x14ac:dyDescent="0.3">
      <c r="B71" s="421"/>
      <c r="C71" s="414"/>
      <c r="D71" s="414"/>
      <c r="E71" s="338"/>
      <c r="F71" s="402"/>
      <c r="G71" s="338"/>
      <c r="H71" s="151" t="s">
        <v>47</v>
      </c>
      <c r="I71" s="125"/>
      <c r="J71" s="126"/>
      <c r="K71" s="125"/>
      <c r="L71" s="125"/>
      <c r="M71" s="125"/>
      <c r="N71" s="125"/>
      <c r="O71" s="126"/>
      <c r="P71" s="126"/>
      <c r="Q71" s="126" t="s">
        <v>110</v>
      </c>
      <c r="R71" s="149">
        <v>1000000</v>
      </c>
    </row>
    <row r="72" spans="2:22" s="10" customFormat="1" x14ac:dyDescent="0.3">
      <c r="B72" s="421"/>
      <c r="C72" s="414"/>
      <c r="D72" s="414"/>
      <c r="E72" s="338"/>
      <c r="F72" s="402"/>
      <c r="G72" s="338"/>
      <c r="H72" s="151" t="s">
        <v>165</v>
      </c>
      <c r="I72" s="125"/>
      <c r="J72" s="126"/>
      <c r="K72" s="125"/>
      <c r="L72" s="125"/>
      <c r="M72" s="125"/>
      <c r="N72" s="125"/>
      <c r="O72" s="126"/>
      <c r="P72" s="126"/>
      <c r="Q72" s="126" t="s">
        <v>110</v>
      </c>
      <c r="R72" s="149">
        <v>550000</v>
      </c>
    </row>
    <row r="73" spans="2:22" s="10" customFormat="1" x14ac:dyDescent="0.3">
      <c r="B73" s="421"/>
      <c r="C73" s="414"/>
      <c r="D73" s="414"/>
      <c r="E73" s="338"/>
      <c r="F73" s="402"/>
      <c r="G73" s="338"/>
      <c r="H73" s="151" t="s">
        <v>155</v>
      </c>
      <c r="I73" s="125"/>
      <c r="J73" s="126"/>
      <c r="K73" s="125"/>
      <c r="L73" s="125"/>
      <c r="M73" s="125"/>
      <c r="N73" s="125"/>
      <c r="O73" s="126"/>
      <c r="P73" s="126"/>
      <c r="Q73" s="126" t="s">
        <v>110</v>
      </c>
      <c r="R73" s="149">
        <v>3600000</v>
      </c>
    </row>
    <row r="74" spans="2:22" s="10" customFormat="1" ht="15.75" customHeight="1" x14ac:dyDescent="0.3">
      <c r="B74" s="421"/>
      <c r="C74" s="414"/>
      <c r="D74" s="414"/>
      <c r="E74" s="338"/>
      <c r="F74" s="402"/>
      <c r="G74" s="338"/>
      <c r="H74" s="151"/>
      <c r="I74" s="125"/>
      <c r="J74" s="126"/>
      <c r="K74" s="125"/>
      <c r="L74" s="125"/>
      <c r="M74" s="125"/>
      <c r="N74" s="125"/>
      <c r="O74" s="126"/>
      <c r="P74" s="126"/>
      <c r="Q74" s="126"/>
      <c r="R74" s="149"/>
    </row>
    <row r="75" spans="2:22" s="10" customFormat="1" ht="15.75" customHeight="1" x14ac:dyDescent="0.3">
      <c r="B75" s="422"/>
      <c r="C75" s="405"/>
      <c r="D75" s="405"/>
      <c r="E75" s="339"/>
      <c r="F75" s="403"/>
      <c r="G75" s="339"/>
      <c r="H75" s="152" t="s">
        <v>73</v>
      </c>
      <c r="I75" s="153"/>
      <c r="J75" s="129"/>
      <c r="K75" s="129"/>
      <c r="L75" s="129"/>
      <c r="M75" s="129"/>
      <c r="N75" s="129"/>
      <c r="O75" s="154"/>
      <c r="P75" s="154"/>
      <c r="Q75" s="129" t="s">
        <v>110</v>
      </c>
      <c r="R75" s="155">
        <f>SUM(R70:R74)</f>
        <v>8150000</v>
      </c>
      <c r="S75" s="426"/>
      <c r="T75" s="427"/>
      <c r="U75" s="427"/>
      <c r="V75" s="427"/>
    </row>
    <row r="76" spans="2:22" x14ac:dyDescent="0.3">
      <c r="B76" s="421" t="s">
        <v>145</v>
      </c>
      <c r="C76" s="431" t="s">
        <v>73</v>
      </c>
      <c r="D76" s="431"/>
      <c r="E76" s="207">
        <f>SUM(E77:E80)</f>
        <v>11640</v>
      </c>
      <c r="F76" s="207">
        <f>R76/1000</f>
        <v>11640</v>
      </c>
      <c r="G76" s="208">
        <f>F76-E76</f>
        <v>0</v>
      </c>
      <c r="H76" s="209"/>
      <c r="I76" s="210"/>
      <c r="J76" s="211"/>
      <c r="K76" s="211"/>
      <c r="L76" s="211"/>
      <c r="M76" s="211"/>
      <c r="N76" s="211"/>
      <c r="O76" s="211"/>
      <c r="P76" s="211"/>
      <c r="Q76" s="211"/>
      <c r="R76" s="212">
        <f>R77+R78+R83</f>
        <v>11640000</v>
      </c>
    </row>
    <row r="77" spans="2:22" x14ac:dyDescent="0.3">
      <c r="B77" s="421"/>
      <c r="C77" s="414"/>
      <c r="D77" s="39" t="s">
        <v>103</v>
      </c>
      <c r="E77" s="60">
        <v>300</v>
      </c>
      <c r="F77" s="60">
        <f>ROUNDUP(R77,-3)/1000</f>
        <v>300</v>
      </c>
      <c r="G77" s="30">
        <f>F77-E77</f>
        <v>0</v>
      </c>
      <c r="H77" s="125"/>
      <c r="I77" s="148"/>
      <c r="J77" s="126"/>
      <c r="K77" s="126"/>
      <c r="L77" s="126"/>
      <c r="M77" s="126"/>
      <c r="N77" s="126"/>
      <c r="O77" s="144"/>
      <c r="P77" s="144"/>
      <c r="Q77" s="126"/>
      <c r="R77" s="157">
        <v>300000</v>
      </c>
    </row>
    <row r="78" spans="2:22" x14ac:dyDescent="0.3">
      <c r="B78" s="421"/>
      <c r="C78" s="414"/>
      <c r="D78" s="404" t="s">
        <v>175</v>
      </c>
      <c r="E78" s="337">
        <v>5060</v>
      </c>
      <c r="F78" s="401">
        <v>5060</v>
      </c>
      <c r="G78" s="337">
        <f>F78-E78</f>
        <v>0</v>
      </c>
      <c r="H78" s="131" t="s">
        <v>243</v>
      </c>
      <c r="I78" s="158"/>
      <c r="J78" s="133"/>
      <c r="K78" s="133"/>
      <c r="L78" s="133"/>
      <c r="M78" s="133"/>
      <c r="N78" s="133"/>
      <c r="O78" s="146"/>
      <c r="P78" s="146"/>
      <c r="Q78" s="133"/>
      <c r="R78" s="156">
        <v>5060000</v>
      </c>
    </row>
    <row r="79" spans="2:22" x14ac:dyDescent="0.3">
      <c r="B79" s="421"/>
      <c r="C79" s="414"/>
      <c r="D79" s="405"/>
      <c r="E79" s="339"/>
      <c r="F79" s="403"/>
      <c r="G79" s="339"/>
      <c r="H79" s="152"/>
      <c r="I79" s="153"/>
      <c r="J79" s="129"/>
      <c r="K79" s="129"/>
      <c r="L79" s="129"/>
      <c r="M79" s="129"/>
      <c r="N79" s="129"/>
      <c r="O79" s="154"/>
      <c r="P79" s="154"/>
      <c r="Q79" s="129"/>
      <c r="R79" s="155"/>
    </row>
    <row r="80" spans="2:22" x14ac:dyDescent="0.3">
      <c r="B80" s="421"/>
      <c r="C80" s="414"/>
      <c r="D80" s="404" t="s">
        <v>134</v>
      </c>
      <c r="E80" s="337">
        <v>6280</v>
      </c>
      <c r="F80" s="401">
        <v>6280</v>
      </c>
      <c r="G80" s="337">
        <f>F80-E80</f>
        <v>0</v>
      </c>
      <c r="H80" s="125" t="s">
        <v>69</v>
      </c>
      <c r="I80" s="148">
        <v>190000</v>
      </c>
      <c r="J80" s="126" t="s">
        <v>90</v>
      </c>
      <c r="K80" s="126">
        <v>12</v>
      </c>
      <c r="L80" s="126" t="s">
        <v>106</v>
      </c>
      <c r="M80" s="126"/>
      <c r="N80" s="126"/>
      <c r="O80" s="144"/>
      <c r="P80" s="144"/>
      <c r="Q80" s="126" t="s">
        <v>110</v>
      </c>
      <c r="R80" s="149">
        <v>2280000</v>
      </c>
    </row>
    <row r="81" spans="2:18" x14ac:dyDescent="0.3">
      <c r="B81" s="421"/>
      <c r="C81" s="414"/>
      <c r="D81" s="414"/>
      <c r="E81" s="338"/>
      <c r="F81" s="402"/>
      <c r="G81" s="338"/>
      <c r="H81" s="125" t="s">
        <v>32</v>
      </c>
      <c r="I81" s="148"/>
      <c r="J81" s="126"/>
      <c r="K81" s="126"/>
      <c r="L81" s="126"/>
      <c r="M81" s="126"/>
      <c r="N81" s="126"/>
      <c r="O81" s="144"/>
      <c r="P81" s="144"/>
      <c r="Q81" s="126"/>
      <c r="R81" s="127">
        <v>4000000</v>
      </c>
    </row>
    <row r="82" spans="2:18" x14ac:dyDescent="0.3">
      <c r="B82" s="421"/>
      <c r="C82" s="414"/>
      <c r="D82" s="414"/>
      <c r="E82" s="338"/>
      <c r="F82" s="402"/>
      <c r="G82" s="338"/>
      <c r="H82" s="125"/>
      <c r="I82" s="148"/>
      <c r="J82" s="126"/>
      <c r="K82" s="126"/>
      <c r="L82" s="126"/>
      <c r="M82" s="126"/>
      <c r="N82" s="126"/>
      <c r="O82" s="144"/>
      <c r="P82" s="144"/>
      <c r="Q82" s="126"/>
      <c r="R82" s="127"/>
    </row>
    <row r="83" spans="2:18" x14ac:dyDescent="0.3">
      <c r="B83" s="422"/>
      <c r="C83" s="405"/>
      <c r="D83" s="405"/>
      <c r="E83" s="339"/>
      <c r="F83" s="403"/>
      <c r="G83" s="339"/>
      <c r="H83" s="126" t="s">
        <v>73</v>
      </c>
      <c r="I83" s="125"/>
      <c r="J83" s="126"/>
      <c r="K83" s="126"/>
      <c r="L83" s="126"/>
      <c r="M83" s="144"/>
      <c r="N83" s="144"/>
      <c r="O83" s="126"/>
      <c r="P83" s="126"/>
      <c r="Q83" s="126"/>
      <c r="R83" s="127">
        <f>SUM(R80:R82)</f>
        <v>6280000</v>
      </c>
    </row>
    <row r="84" spans="2:18" x14ac:dyDescent="0.3">
      <c r="B84" s="420" t="s">
        <v>97</v>
      </c>
      <c r="C84" s="419" t="s">
        <v>73</v>
      </c>
      <c r="D84" s="432"/>
      <c r="E84" s="207">
        <f>E85+E99</f>
        <v>86969</v>
      </c>
      <c r="F84" s="213">
        <f>R84/1000</f>
        <v>97387</v>
      </c>
      <c r="G84" s="208">
        <f>F84-E84</f>
        <v>10418</v>
      </c>
      <c r="H84" s="214"/>
      <c r="I84" s="215"/>
      <c r="J84" s="216"/>
      <c r="K84" s="216"/>
      <c r="L84" s="216"/>
      <c r="M84" s="216"/>
      <c r="N84" s="216"/>
      <c r="O84" s="216"/>
      <c r="P84" s="216"/>
      <c r="Q84" s="216"/>
      <c r="R84" s="217">
        <f>R85+R99</f>
        <v>97387000</v>
      </c>
    </row>
    <row r="85" spans="2:18" x14ac:dyDescent="0.3">
      <c r="B85" s="421"/>
      <c r="C85" s="404" t="s">
        <v>83</v>
      </c>
      <c r="D85" s="41" t="s">
        <v>101</v>
      </c>
      <c r="E85" s="37">
        <f>E86+E92+E95</f>
        <v>56076</v>
      </c>
      <c r="F85" s="37">
        <f>R85/1000</f>
        <v>67464</v>
      </c>
      <c r="G85" s="30">
        <f>F85-E85</f>
        <v>11388</v>
      </c>
      <c r="H85" s="137"/>
      <c r="I85" s="137"/>
      <c r="J85" s="138"/>
      <c r="K85" s="138"/>
      <c r="L85" s="138"/>
      <c r="M85" s="138"/>
      <c r="N85" s="138"/>
      <c r="O85" s="138"/>
      <c r="P85" s="138"/>
      <c r="Q85" s="138"/>
      <c r="R85" s="139">
        <f>R91+R94+R98</f>
        <v>67464000</v>
      </c>
    </row>
    <row r="86" spans="2:18" x14ac:dyDescent="0.3">
      <c r="B86" s="421"/>
      <c r="C86" s="414"/>
      <c r="D86" s="404" t="s">
        <v>107</v>
      </c>
      <c r="E86" s="337">
        <v>54676</v>
      </c>
      <c r="F86" s="337">
        <f>R91/1000</f>
        <v>66064</v>
      </c>
      <c r="G86" s="337">
        <f>F86-E86</f>
        <v>11388</v>
      </c>
      <c r="H86" s="131" t="s">
        <v>33</v>
      </c>
      <c r="I86" s="125"/>
      <c r="J86" s="126"/>
      <c r="K86" s="126"/>
      <c r="L86" s="126"/>
      <c r="M86" s="126"/>
      <c r="N86" s="126"/>
      <c r="O86" s="126"/>
      <c r="P86" s="126"/>
      <c r="Q86" s="126"/>
      <c r="R86" s="127">
        <v>55504000</v>
      </c>
    </row>
    <row r="87" spans="2:18" x14ac:dyDescent="0.3">
      <c r="B87" s="421"/>
      <c r="C87" s="414"/>
      <c r="D87" s="414"/>
      <c r="E87" s="338"/>
      <c r="F87" s="338"/>
      <c r="G87" s="338"/>
      <c r="H87" s="135" t="s">
        <v>168</v>
      </c>
      <c r="I87" s="125">
        <v>80000</v>
      </c>
      <c r="J87" s="126" t="s">
        <v>90</v>
      </c>
      <c r="K87" s="126">
        <v>10</v>
      </c>
      <c r="L87" s="126" t="s">
        <v>85</v>
      </c>
      <c r="M87" s="126" t="s">
        <v>90</v>
      </c>
      <c r="N87" s="126">
        <v>12</v>
      </c>
      <c r="O87" s="126" t="s">
        <v>82</v>
      </c>
      <c r="P87" s="126"/>
      <c r="Q87" s="126" t="s">
        <v>110</v>
      </c>
      <c r="R87" s="127">
        <f>I87*K87*N87</f>
        <v>9600000</v>
      </c>
    </row>
    <row r="88" spans="2:18" x14ac:dyDescent="0.3">
      <c r="B88" s="421"/>
      <c r="C88" s="414"/>
      <c r="D88" s="414"/>
      <c r="E88" s="338"/>
      <c r="F88" s="338"/>
      <c r="G88" s="338"/>
      <c r="H88" s="135" t="s">
        <v>244</v>
      </c>
      <c r="I88" s="125">
        <v>80000</v>
      </c>
      <c r="J88" s="126" t="s">
        <v>90</v>
      </c>
      <c r="K88" s="126">
        <v>1</v>
      </c>
      <c r="L88" s="126" t="s">
        <v>85</v>
      </c>
      <c r="M88" s="126" t="s">
        <v>90</v>
      </c>
      <c r="N88" s="126">
        <v>12</v>
      </c>
      <c r="O88" s="126" t="s">
        <v>82</v>
      </c>
      <c r="P88" s="126"/>
      <c r="Q88" s="126" t="s">
        <v>110</v>
      </c>
      <c r="R88" s="127">
        <f>I88*K88*N88</f>
        <v>960000</v>
      </c>
    </row>
    <row r="89" spans="2:18" x14ac:dyDescent="0.3">
      <c r="B89" s="421"/>
      <c r="C89" s="414"/>
      <c r="D89" s="414"/>
      <c r="E89" s="338"/>
      <c r="F89" s="338"/>
      <c r="G89" s="338"/>
      <c r="H89" s="124" t="s">
        <v>54</v>
      </c>
      <c r="I89" s="125"/>
      <c r="J89" s="126"/>
      <c r="K89" s="126"/>
      <c r="L89" s="126"/>
      <c r="M89" s="126"/>
      <c r="N89" s="126"/>
      <c r="O89" s="126"/>
      <c r="P89" s="126"/>
      <c r="Q89" s="126"/>
      <c r="R89" s="127"/>
    </row>
    <row r="90" spans="2:18" x14ac:dyDescent="0.3">
      <c r="B90" s="421"/>
      <c r="C90" s="414"/>
      <c r="D90" s="414"/>
      <c r="E90" s="338"/>
      <c r="F90" s="338"/>
      <c r="G90" s="338"/>
      <c r="H90" s="124"/>
      <c r="I90" s="159"/>
      <c r="J90" s="126"/>
      <c r="K90" s="126"/>
      <c r="L90" s="126"/>
      <c r="M90" s="126"/>
      <c r="N90" s="126"/>
      <c r="O90" s="126"/>
      <c r="P90" s="126"/>
      <c r="Q90" s="126"/>
      <c r="R90" s="127"/>
    </row>
    <row r="91" spans="2:18" x14ac:dyDescent="0.3">
      <c r="B91" s="421"/>
      <c r="C91" s="414"/>
      <c r="D91" s="405"/>
      <c r="E91" s="339"/>
      <c r="F91" s="339"/>
      <c r="G91" s="339"/>
      <c r="H91" s="128" t="s">
        <v>73</v>
      </c>
      <c r="I91" s="136"/>
      <c r="J91" s="129"/>
      <c r="K91" s="136"/>
      <c r="L91" s="136"/>
      <c r="M91" s="136"/>
      <c r="N91" s="136"/>
      <c r="O91" s="129"/>
      <c r="P91" s="129"/>
      <c r="Q91" s="129"/>
      <c r="R91" s="130">
        <f>SUM(R86:R90)</f>
        <v>66064000</v>
      </c>
    </row>
    <row r="92" spans="2:18" x14ac:dyDescent="0.3">
      <c r="B92" s="421"/>
      <c r="C92" s="414"/>
      <c r="D92" s="404" t="s">
        <v>149</v>
      </c>
      <c r="E92" s="337">
        <v>1000</v>
      </c>
      <c r="F92" s="401">
        <f>R94/1000</f>
        <v>1000</v>
      </c>
      <c r="G92" s="337">
        <f>F92-E92</f>
        <v>0</v>
      </c>
      <c r="H92" s="160" t="s">
        <v>149</v>
      </c>
      <c r="I92" s="132">
        <v>250000</v>
      </c>
      <c r="J92" s="133" t="s">
        <v>105</v>
      </c>
      <c r="K92" s="132">
        <v>4</v>
      </c>
      <c r="L92" s="132" t="s">
        <v>84</v>
      </c>
      <c r="M92" s="132"/>
      <c r="N92" s="132"/>
      <c r="O92" s="133"/>
      <c r="P92" s="133"/>
      <c r="Q92" s="133" t="s">
        <v>110</v>
      </c>
      <c r="R92" s="134">
        <f>I92*K92</f>
        <v>1000000</v>
      </c>
    </row>
    <row r="93" spans="2:18" x14ac:dyDescent="0.3">
      <c r="B93" s="421"/>
      <c r="C93" s="414"/>
      <c r="D93" s="414"/>
      <c r="E93" s="338"/>
      <c r="F93" s="402"/>
      <c r="G93" s="338"/>
      <c r="H93" s="125"/>
      <c r="I93" s="125"/>
      <c r="J93" s="126"/>
      <c r="K93" s="126"/>
      <c r="L93" s="126"/>
      <c r="M93" s="126"/>
      <c r="N93" s="126"/>
      <c r="O93" s="126"/>
      <c r="P93" s="126"/>
      <c r="Q93" s="126"/>
      <c r="R93" s="127"/>
    </row>
    <row r="94" spans="2:18" x14ac:dyDescent="0.3">
      <c r="B94" s="421"/>
      <c r="C94" s="414"/>
      <c r="D94" s="405"/>
      <c r="E94" s="339"/>
      <c r="F94" s="403"/>
      <c r="G94" s="339"/>
      <c r="H94" s="129" t="s">
        <v>73</v>
      </c>
      <c r="I94" s="136"/>
      <c r="J94" s="129"/>
      <c r="K94" s="129"/>
      <c r="L94" s="129"/>
      <c r="M94" s="129"/>
      <c r="N94" s="129"/>
      <c r="O94" s="129"/>
      <c r="P94" s="129"/>
      <c r="Q94" s="129"/>
      <c r="R94" s="130">
        <f>SUM(R92:R93)</f>
        <v>1000000</v>
      </c>
    </row>
    <row r="95" spans="2:18" x14ac:dyDescent="0.3">
      <c r="B95" s="421"/>
      <c r="C95" s="414"/>
      <c r="D95" s="404" t="s">
        <v>109</v>
      </c>
      <c r="E95" s="337">
        <v>400</v>
      </c>
      <c r="F95" s="337">
        <f>R98/1000</f>
        <v>400</v>
      </c>
      <c r="G95" s="337">
        <f>F95-E95</f>
        <v>0</v>
      </c>
      <c r="H95" s="125" t="s">
        <v>34</v>
      </c>
      <c r="I95" s="125">
        <v>100000</v>
      </c>
      <c r="J95" s="126" t="s">
        <v>89</v>
      </c>
      <c r="K95" s="126">
        <v>4</v>
      </c>
      <c r="L95" s="126" t="s">
        <v>84</v>
      </c>
      <c r="M95" s="126"/>
      <c r="N95" s="126"/>
      <c r="O95" s="126"/>
      <c r="P95" s="126"/>
      <c r="Q95" s="126" t="s">
        <v>110</v>
      </c>
      <c r="R95" s="134">
        <f>I95*K95</f>
        <v>400000</v>
      </c>
    </row>
    <row r="96" spans="2:18" x14ac:dyDescent="0.3">
      <c r="B96" s="421"/>
      <c r="C96" s="414"/>
      <c r="D96" s="414"/>
      <c r="E96" s="338"/>
      <c r="F96" s="338"/>
      <c r="G96" s="338"/>
      <c r="H96" s="125"/>
      <c r="I96" s="125"/>
      <c r="J96" s="126"/>
      <c r="K96" s="126"/>
      <c r="L96" s="126"/>
      <c r="M96" s="126"/>
      <c r="N96" s="126"/>
      <c r="O96" s="126"/>
      <c r="P96" s="126"/>
      <c r="Q96" s="126"/>
      <c r="R96" s="127"/>
    </row>
    <row r="97" spans="2:18" x14ac:dyDescent="0.3">
      <c r="B97" s="421"/>
      <c r="C97" s="414"/>
      <c r="D97" s="414"/>
      <c r="E97" s="338"/>
      <c r="F97" s="338"/>
      <c r="G97" s="338"/>
      <c r="H97" s="125"/>
      <c r="I97" s="125"/>
      <c r="J97" s="126"/>
      <c r="K97" s="126"/>
      <c r="L97" s="126"/>
      <c r="M97" s="126"/>
      <c r="N97" s="126"/>
      <c r="O97" s="126"/>
      <c r="P97" s="126"/>
      <c r="Q97" s="126"/>
      <c r="R97" s="127"/>
    </row>
    <row r="98" spans="2:18" x14ac:dyDescent="0.3">
      <c r="B98" s="421"/>
      <c r="C98" s="405"/>
      <c r="D98" s="405"/>
      <c r="E98" s="339"/>
      <c r="F98" s="339"/>
      <c r="G98" s="339"/>
      <c r="H98" s="129" t="s">
        <v>73</v>
      </c>
      <c r="I98" s="125"/>
      <c r="J98" s="129"/>
      <c r="K98" s="129"/>
      <c r="L98" s="126"/>
      <c r="M98" s="126"/>
      <c r="N98" s="126"/>
      <c r="O98" s="129"/>
      <c r="P98" s="129"/>
      <c r="Q98" s="129" t="s">
        <v>110</v>
      </c>
      <c r="R98" s="127">
        <f>SUM(R95:R97)</f>
        <v>400000</v>
      </c>
    </row>
    <row r="99" spans="2:18" x14ac:dyDescent="0.3">
      <c r="B99" s="421"/>
      <c r="C99" s="404" t="s">
        <v>97</v>
      </c>
      <c r="D99" s="52" t="s">
        <v>91</v>
      </c>
      <c r="E99" s="40">
        <f>E100</f>
        <v>30893</v>
      </c>
      <c r="F99" s="40">
        <f>R99/1000</f>
        <v>29923</v>
      </c>
      <c r="G99" s="61">
        <f>F99-E99</f>
        <v>-970</v>
      </c>
      <c r="H99" s="161"/>
      <c r="I99" s="137"/>
      <c r="J99" s="138"/>
      <c r="K99" s="138"/>
      <c r="L99" s="138"/>
      <c r="M99" s="138"/>
      <c r="N99" s="138"/>
      <c r="O99" s="138"/>
      <c r="P99" s="138"/>
      <c r="Q99" s="138"/>
      <c r="R99" s="139">
        <f>R150</f>
        <v>29923000</v>
      </c>
    </row>
    <row r="100" spans="2:18" x14ac:dyDescent="0.3">
      <c r="B100" s="421"/>
      <c r="C100" s="414"/>
      <c r="D100" s="404" t="s">
        <v>135</v>
      </c>
      <c r="E100" s="398">
        <v>30893</v>
      </c>
      <c r="F100" s="398">
        <f>ROUNDUP(R150,-3)/1000</f>
        <v>29923</v>
      </c>
      <c r="G100" s="337">
        <f>F100-E100</f>
        <v>-970</v>
      </c>
      <c r="H100" s="162" t="s">
        <v>118</v>
      </c>
      <c r="I100" s="163"/>
      <c r="J100" s="138"/>
      <c r="K100" s="138"/>
      <c r="L100" s="138"/>
      <c r="M100" s="138"/>
      <c r="N100" s="138"/>
      <c r="O100" s="138"/>
      <c r="P100" s="138"/>
      <c r="Q100" s="138"/>
      <c r="R100" s="139"/>
    </row>
    <row r="101" spans="2:18" x14ac:dyDescent="0.3">
      <c r="B101" s="421"/>
      <c r="C101" s="414"/>
      <c r="D101" s="414"/>
      <c r="E101" s="399"/>
      <c r="F101" s="399"/>
      <c r="G101" s="338"/>
      <c r="H101" s="135" t="s">
        <v>192</v>
      </c>
      <c r="I101" s="125">
        <v>50000</v>
      </c>
      <c r="J101" s="126" t="s">
        <v>89</v>
      </c>
      <c r="K101" s="126">
        <v>1</v>
      </c>
      <c r="L101" s="133" t="s">
        <v>106</v>
      </c>
      <c r="M101" s="126"/>
      <c r="N101" s="126"/>
      <c r="O101" s="126"/>
      <c r="P101" s="126"/>
      <c r="Q101" s="126" t="s">
        <v>110</v>
      </c>
      <c r="R101" s="127">
        <f>I101*K101</f>
        <v>50000</v>
      </c>
    </row>
    <row r="102" spans="2:18" x14ac:dyDescent="0.3">
      <c r="B102" s="421"/>
      <c r="C102" s="414"/>
      <c r="D102" s="414"/>
      <c r="E102" s="399"/>
      <c r="F102" s="399"/>
      <c r="G102" s="338"/>
      <c r="H102" s="135"/>
      <c r="I102" s="125"/>
      <c r="J102" s="126"/>
      <c r="K102" s="126"/>
      <c r="L102" s="126"/>
      <c r="M102" s="126"/>
      <c r="N102" s="126"/>
      <c r="O102" s="126"/>
      <c r="P102" s="126"/>
      <c r="Q102" s="126"/>
      <c r="R102" s="127"/>
    </row>
    <row r="103" spans="2:18" x14ac:dyDescent="0.3">
      <c r="B103" s="421"/>
      <c r="C103" s="414"/>
      <c r="D103" s="414"/>
      <c r="E103" s="399"/>
      <c r="F103" s="399"/>
      <c r="G103" s="338"/>
      <c r="H103" s="135"/>
      <c r="I103" s="125"/>
      <c r="J103" s="126"/>
      <c r="K103" s="126"/>
      <c r="L103" s="126"/>
      <c r="M103" s="126"/>
      <c r="N103" s="126"/>
      <c r="O103" s="126"/>
      <c r="P103" s="126"/>
      <c r="Q103" s="126"/>
      <c r="R103" s="127"/>
    </row>
    <row r="104" spans="2:18" x14ac:dyDescent="0.3">
      <c r="B104" s="421"/>
      <c r="C104" s="414"/>
      <c r="D104" s="414"/>
      <c r="E104" s="399"/>
      <c r="F104" s="399"/>
      <c r="G104" s="338"/>
      <c r="H104" s="128" t="s">
        <v>73</v>
      </c>
      <c r="I104" s="136"/>
      <c r="J104" s="129"/>
      <c r="K104" s="129"/>
      <c r="L104" s="129"/>
      <c r="M104" s="129"/>
      <c r="N104" s="129"/>
      <c r="O104" s="129"/>
      <c r="P104" s="129"/>
      <c r="Q104" s="129"/>
      <c r="R104" s="164">
        <f>SUM(R101:R103)</f>
        <v>50000</v>
      </c>
    </row>
    <row r="105" spans="2:18" x14ac:dyDescent="0.3">
      <c r="B105" s="421"/>
      <c r="C105" s="414"/>
      <c r="D105" s="414"/>
      <c r="E105" s="399"/>
      <c r="F105" s="399"/>
      <c r="G105" s="338"/>
      <c r="H105" s="165" t="s">
        <v>119</v>
      </c>
      <c r="I105" s="166"/>
      <c r="J105" s="126"/>
      <c r="K105" s="126"/>
      <c r="L105" s="126"/>
      <c r="M105" s="126"/>
      <c r="N105" s="126"/>
      <c r="O105" s="126"/>
      <c r="P105" s="126"/>
      <c r="Q105" s="126"/>
      <c r="R105" s="127"/>
    </row>
    <row r="106" spans="2:18" x14ac:dyDescent="0.3">
      <c r="B106" s="421"/>
      <c r="C106" s="414"/>
      <c r="D106" s="414"/>
      <c r="E106" s="399"/>
      <c r="F106" s="399"/>
      <c r="G106" s="338"/>
      <c r="H106" s="135" t="s">
        <v>264</v>
      </c>
      <c r="I106" s="125">
        <v>50000</v>
      </c>
      <c r="J106" s="126" t="s">
        <v>89</v>
      </c>
      <c r="K106" s="126">
        <v>6</v>
      </c>
      <c r="L106" s="126" t="s">
        <v>106</v>
      </c>
      <c r="M106" s="126"/>
      <c r="N106" s="126"/>
      <c r="O106" s="126"/>
      <c r="P106" s="126"/>
      <c r="Q106" s="126" t="s">
        <v>110</v>
      </c>
      <c r="R106" s="127">
        <f>I106*K106</f>
        <v>300000</v>
      </c>
    </row>
    <row r="107" spans="2:18" x14ac:dyDescent="0.3">
      <c r="B107" s="421"/>
      <c r="C107" s="414"/>
      <c r="D107" s="414"/>
      <c r="E107" s="399"/>
      <c r="F107" s="399"/>
      <c r="G107" s="338"/>
      <c r="H107" s="135" t="s">
        <v>263</v>
      </c>
      <c r="I107" s="125">
        <v>50000</v>
      </c>
      <c r="J107" s="126" t="s">
        <v>89</v>
      </c>
      <c r="K107" s="126">
        <v>4</v>
      </c>
      <c r="L107" s="126" t="s">
        <v>106</v>
      </c>
      <c r="M107" s="126"/>
      <c r="N107" s="126"/>
      <c r="O107" s="126"/>
      <c r="P107" s="126"/>
      <c r="Q107" s="126" t="s">
        <v>110</v>
      </c>
      <c r="R107" s="127">
        <f>I107*K107</f>
        <v>200000</v>
      </c>
    </row>
    <row r="108" spans="2:18" x14ac:dyDescent="0.3">
      <c r="B108" s="421"/>
      <c r="C108" s="414"/>
      <c r="D108" s="414"/>
      <c r="E108" s="399"/>
      <c r="F108" s="399"/>
      <c r="G108" s="338"/>
      <c r="H108" s="135" t="s">
        <v>265</v>
      </c>
      <c r="I108" s="125">
        <v>55000</v>
      </c>
      <c r="J108" s="126" t="s">
        <v>89</v>
      </c>
      <c r="K108" s="126">
        <v>49</v>
      </c>
      <c r="L108" s="126" t="s">
        <v>106</v>
      </c>
      <c r="M108" s="126"/>
      <c r="N108" s="126"/>
      <c r="O108" s="126"/>
      <c r="P108" s="126"/>
      <c r="Q108" s="126" t="s">
        <v>110</v>
      </c>
      <c r="R108" s="127">
        <f>I108*K108</f>
        <v>2695000</v>
      </c>
    </row>
    <row r="109" spans="2:18" x14ac:dyDescent="0.3">
      <c r="B109" s="421"/>
      <c r="C109" s="414"/>
      <c r="D109" s="414"/>
      <c r="E109" s="399"/>
      <c r="F109" s="399"/>
      <c r="G109" s="338"/>
      <c r="H109" s="135"/>
      <c r="I109" s="125"/>
      <c r="J109" s="126"/>
      <c r="K109" s="126"/>
      <c r="L109" s="126"/>
      <c r="M109" s="126"/>
      <c r="N109" s="126"/>
      <c r="O109" s="126"/>
      <c r="P109" s="126"/>
      <c r="Q109" s="126"/>
      <c r="R109" s="127"/>
    </row>
    <row r="110" spans="2:18" x14ac:dyDescent="0.3">
      <c r="B110" s="421"/>
      <c r="C110" s="414"/>
      <c r="D110" s="414"/>
      <c r="E110" s="399"/>
      <c r="F110" s="399"/>
      <c r="G110" s="338"/>
      <c r="H110" s="128" t="s">
        <v>73</v>
      </c>
      <c r="I110" s="136"/>
      <c r="J110" s="129"/>
      <c r="K110" s="129"/>
      <c r="L110" s="129"/>
      <c r="M110" s="129"/>
      <c r="N110" s="129"/>
      <c r="O110" s="129"/>
      <c r="P110" s="129"/>
      <c r="Q110" s="129"/>
      <c r="R110" s="164">
        <f>SUM(R106:R109)</f>
        <v>3195000</v>
      </c>
    </row>
    <row r="111" spans="2:18" x14ac:dyDescent="0.3">
      <c r="B111" s="421"/>
      <c r="C111" s="414"/>
      <c r="D111" s="414"/>
      <c r="E111" s="399"/>
      <c r="F111" s="399"/>
      <c r="G111" s="338"/>
      <c r="H111" s="162" t="s">
        <v>173</v>
      </c>
      <c r="I111" s="163"/>
      <c r="J111" s="138"/>
      <c r="K111" s="138"/>
      <c r="L111" s="138"/>
      <c r="M111" s="138"/>
      <c r="N111" s="138"/>
      <c r="O111" s="138"/>
      <c r="P111" s="138"/>
      <c r="Q111" s="138"/>
      <c r="R111" s="167">
        <v>100000</v>
      </c>
    </row>
    <row r="112" spans="2:18" x14ac:dyDescent="0.3">
      <c r="B112" s="421"/>
      <c r="C112" s="414"/>
      <c r="D112" s="414"/>
      <c r="E112" s="399"/>
      <c r="F112" s="399"/>
      <c r="G112" s="338"/>
      <c r="H112" s="165" t="s">
        <v>52</v>
      </c>
      <c r="I112" s="166"/>
      <c r="J112" s="126"/>
      <c r="K112" s="126"/>
      <c r="L112" s="126"/>
      <c r="M112" s="126"/>
      <c r="N112" s="126"/>
      <c r="O112" s="126"/>
      <c r="P112" s="126"/>
      <c r="Q112" s="126"/>
      <c r="R112" s="168"/>
    </row>
    <row r="113" spans="2:18" x14ac:dyDescent="0.3">
      <c r="B113" s="421"/>
      <c r="C113" s="414"/>
      <c r="D113" s="414"/>
      <c r="E113" s="399"/>
      <c r="F113" s="399"/>
      <c r="G113" s="338"/>
      <c r="H113" s="135" t="s">
        <v>247</v>
      </c>
      <c r="I113" s="125">
        <v>50000</v>
      </c>
      <c r="J113" s="126" t="s">
        <v>89</v>
      </c>
      <c r="K113" s="126">
        <v>52</v>
      </c>
      <c r="L113" s="126" t="s">
        <v>106</v>
      </c>
      <c r="M113" s="126"/>
      <c r="N113" s="126"/>
      <c r="O113" s="126"/>
      <c r="P113" s="126"/>
      <c r="Q113" s="126" t="s">
        <v>110</v>
      </c>
      <c r="R113" s="127">
        <f>I113*K113</f>
        <v>2600000</v>
      </c>
    </row>
    <row r="114" spans="2:18" x14ac:dyDescent="0.3">
      <c r="B114" s="421"/>
      <c r="C114" s="414"/>
      <c r="D114" s="414"/>
      <c r="E114" s="399"/>
      <c r="F114" s="399"/>
      <c r="G114" s="338"/>
      <c r="H114" s="135" t="s">
        <v>246</v>
      </c>
      <c r="I114" s="125">
        <v>300000</v>
      </c>
      <c r="J114" s="126" t="s">
        <v>89</v>
      </c>
      <c r="K114" s="126">
        <v>12</v>
      </c>
      <c r="L114" s="126" t="s">
        <v>106</v>
      </c>
      <c r="M114" s="126"/>
      <c r="N114" s="126"/>
      <c r="O114" s="126"/>
      <c r="P114" s="126"/>
      <c r="Q114" s="126" t="s">
        <v>110</v>
      </c>
      <c r="R114" s="127">
        <f t="shared" ref="R114:R120" si="7">I114*K114</f>
        <v>3600000</v>
      </c>
    </row>
    <row r="115" spans="2:18" x14ac:dyDescent="0.3">
      <c r="B115" s="421"/>
      <c r="C115" s="414"/>
      <c r="D115" s="414"/>
      <c r="E115" s="399"/>
      <c r="F115" s="399"/>
      <c r="G115" s="338"/>
      <c r="H115" s="135" t="s">
        <v>248</v>
      </c>
      <c r="I115" s="125">
        <v>50000</v>
      </c>
      <c r="J115" s="126" t="s">
        <v>89</v>
      </c>
      <c r="K115" s="126">
        <v>51</v>
      </c>
      <c r="L115" s="126" t="s">
        <v>106</v>
      </c>
      <c r="M115" s="126"/>
      <c r="N115" s="126"/>
      <c r="O115" s="126"/>
      <c r="P115" s="126"/>
      <c r="Q115" s="126" t="s">
        <v>110</v>
      </c>
      <c r="R115" s="127">
        <f t="shared" si="7"/>
        <v>2550000</v>
      </c>
    </row>
    <row r="116" spans="2:18" x14ac:dyDescent="0.3">
      <c r="B116" s="421"/>
      <c r="C116" s="414"/>
      <c r="D116" s="414"/>
      <c r="E116" s="399"/>
      <c r="F116" s="399"/>
      <c r="G116" s="338"/>
      <c r="H116" s="135" t="s">
        <v>249</v>
      </c>
      <c r="I116" s="125">
        <v>300000</v>
      </c>
      <c r="J116" s="126" t="s">
        <v>89</v>
      </c>
      <c r="K116" s="126">
        <v>12</v>
      </c>
      <c r="L116" s="126" t="s">
        <v>106</v>
      </c>
      <c r="M116" s="126"/>
      <c r="N116" s="126"/>
      <c r="O116" s="126"/>
      <c r="P116" s="126"/>
      <c r="Q116" s="126" t="s">
        <v>110</v>
      </c>
      <c r="R116" s="127">
        <f t="shared" si="7"/>
        <v>3600000</v>
      </c>
    </row>
    <row r="117" spans="2:18" x14ac:dyDescent="0.3">
      <c r="B117" s="421"/>
      <c r="C117" s="414"/>
      <c r="D117" s="414"/>
      <c r="E117" s="399"/>
      <c r="F117" s="399"/>
      <c r="G117" s="338"/>
      <c r="H117" s="135" t="s">
        <v>250</v>
      </c>
      <c r="I117" s="125">
        <v>50000</v>
      </c>
      <c r="J117" s="126" t="s">
        <v>89</v>
      </c>
      <c r="K117" s="126">
        <v>51</v>
      </c>
      <c r="L117" s="126" t="s">
        <v>106</v>
      </c>
      <c r="M117" s="126"/>
      <c r="N117" s="126"/>
      <c r="O117" s="126"/>
      <c r="P117" s="126"/>
      <c r="Q117" s="126" t="s">
        <v>110</v>
      </c>
      <c r="R117" s="127">
        <f t="shared" si="7"/>
        <v>2550000</v>
      </c>
    </row>
    <row r="118" spans="2:18" x14ac:dyDescent="0.3">
      <c r="B118" s="421"/>
      <c r="C118" s="414"/>
      <c r="D118" s="414"/>
      <c r="E118" s="399"/>
      <c r="F118" s="399"/>
      <c r="G118" s="338"/>
      <c r="H118" s="135" t="s">
        <v>252</v>
      </c>
      <c r="I118" s="125">
        <v>100000</v>
      </c>
      <c r="J118" s="126" t="s">
        <v>89</v>
      </c>
      <c r="K118" s="126">
        <v>5</v>
      </c>
      <c r="L118" s="126" t="s">
        <v>106</v>
      </c>
      <c r="M118" s="126"/>
      <c r="N118" s="126"/>
      <c r="O118" s="126"/>
      <c r="P118" s="126"/>
      <c r="Q118" s="126" t="s">
        <v>253</v>
      </c>
      <c r="R118" s="127">
        <f t="shared" si="7"/>
        <v>500000</v>
      </c>
    </row>
    <row r="119" spans="2:18" x14ac:dyDescent="0.3">
      <c r="B119" s="421"/>
      <c r="C119" s="414"/>
      <c r="D119" s="414"/>
      <c r="E119" s="399"/>
      <c r="F119" s="399"/>
      <c r="G119" s="338"/>
      <c r="H119" s="135" t="s">
        <v>251</v>
      </c>
      <c r="I119" s="125">
        <v>55000</v>
      </c>
      <c r="J119" s="126" t="s">
        <v>89</v>
      </c>
      <c r="K119" s="126">
        <v>52</v>
      </c>
      <c r="L119" s="126" t="s">
        <v>106</v>
      </c>
      <c r="M119" s="126"/>
      <c r="N119" s="126"/>
      <c r="O119" s="126"/>
      <c r="P119" s="126"/>
      <c r="Q119" s="126" t="s">
        <v>110</v>
      </c>
      <c r="R119" s="127">
        <f t="shared" si="7"/>
        <v>2860000</v>
      </c>
    </row>
    <row r="120" spans="2:18" x14ac:dyDescent="0.3">
      <c r="B120" s="421"/>
      <c r="C120" s="414"/>
      <c r="D120" s="414"/>
      <c r="E120" s="399"/>
      <c r="F120" s="399"/>
      <c r="G120" s="338"/>
      <c r="H120" s="135" t="s">
        <v>28</v>
      </c>
      <c r="I120" s="125">
        <v>100000</v>
      </c>
      <c r="J120" s="126" t="s">
        <v>89</v>
      </c>
      <c r="K120" s="126">
        <v>1</v>
      </c>
      <c r="L120" s="126" t="s">
        <v>106</v>
      </c>
      <c r="M120" s="126"/>
      <c r="N120" s="126"/>
      <c r="O120" s="126"/>
      <c r="P120" s="126"/>
      <c r="Q120" s="126" t="s">
        <v>110</v>
      </c>
      <c r="R120" s="127">
        <f t="shared" si="7"/>
        <v>100000</v>
      </c>
    </row>
    <row r="121" spans="2:18" x14ac:dyDescent="0.3">
      <c r="B121" s="421"/>
      <c r="C121" s="414"/>
      <c r="D121" s="414"/>
      <c r="E121" s="399"/>
      <c r="F121" s="399"/>
      <c r="G121" s="338"/>
      <c r="H121" s="135"/>
      <c r="I121" s="125"/>
      <c r="J121" s="126"/>
      <c r="K121" s="126"/>
      <c r="L121" s="126"/>
      <c r="M121" s="126"/>
      <c r="N121" s="126"/>
      <c r="O121" s="126"/>
      <c r="P121" s="126"/>
      <c r="Q121" s="126"/>
      <c r="R121" s="127"/>
    </row>
    <row r="122" spans="2:18" x14ac:dyDescent="0.3">
      <c r="B122" s="421"/>
      <c r="C122" s="414"/>
      <c r="D122" s="414"/>
      <c r="E122" s="399"/>
      <c r="F122" s="399"/>
      <c r="G122" s="338"/>
      <c r="H122" s="128" t="s">
        <v>73</v>
      </c>
      <c r="I122" s="136"/>
      <c r="J122" s="129"/>
      <c r="K122" s="129"/>
      <c r="L122" s="129"/>
      <c r="M122" s="129"/>
      <c r="N122" s="129"/>
      <c r="O122" s="129"/>
      <c r="P122" s="129"/>
      <c r="Q122" s="129"/>
      <c r="R122" s="164">
        <f>SUM(R113:R121)</f>
        <v>18360000</v>
      </c>
    </row>
    <row r="123" spans="2:18" x14ac:dyDescent="0.3">
      <c r="B123" s="421"/>
      <c r="C123" s="414"/>
      <c r="D123" s="414"/>
      <c r="E123" s="399"/>
      <c r="F123" s="399"/>
      <c r="G123" s="338"/>
      <c r="H123" s="165" t="s">
        <v>51</v>
      </c>
      <c r="I123" s="166"/>
      <c r="J123" s="126"/>
      <c r="K123" s="133"/>
      <c r="L123" s="133"/>
      <c r="M123" s="126"/>
      <c r="N123" s="126"/>
      <c r="O123" s="126"/>
      <c r="P123" s="126"/>
      <c r="Q123" s="126"/>
      <c r="R123" s="127"/>
    </row>
    <row r="124" spans="2:18" x14ac:dyDescent="0.3">
      <c r="B124" s="421"/>
      <c r="C124" s="414"/>
      <c r="D124" s="414"/>
      <c r="E124" s="399"/>
      <c r="F124" s="399"/>
      <c r="G124" s="338"/>
      <c r="H124" s="135" t="s">
        <v>17</v>
      </c>
      <c r="I124" s="125">
        <v>50000</v>
      </c>
      <c r="J124" s="126" t="s">
        <v>89</v>
      </c>
      <c r="K124" s="126">
        <v>12</v>
      </c>
      <c r="L124" s="126" t="s">
        <v>82</v>
      </c>
      <c r="M124" s="126"/>
      <c r="N124" s="126"/>
      <c r="O124" s="126"/>
      <c r="P124" s="126"/>
      <c r="Q124" s="126" t="s">
        <v>110</v>
      </c>
      <c r="R124" s="127">
        <f t="shared" ref="R124:R130" si="8">I124*K124</f>
        <v>600000</v>
      </c>
    </row>
    <row r="125" spans="2:18" x14ac:dyDescent="0.3">
      <c r="B125" s="421"/>
      <c r="C125" s="414"/>
      <c r="D125" s="414"/>
      <c r="E125" s="399"/>
      <c r="F125" s="399"/>
      <c r="G125" s="338"/>
      <c r="H125" s="135" t="s">
        <v>196</v>
      </c>
      <c r="I125" s="125">
        <v>150000</v>
      </c>
      <c r="J125" s="126" t="s">
        <v>89</v>
      </c>
      <c r="K125" s="126">
        <v>2</v>
      </c>
      <c r="L125" s="126" t="s">
        <v>106</v>
      </c>
      <c r="M125" s="126"/>
      <c r="N125" s="126"/>
      <c r="O125" s="126"/>
      <c r="P125" s="126"/>
      <c r="Q125" s="126" t="s">
        <v>110</v>
      </c>
      <c r="R125" s="127">
        <f t="shared" si="8"/>
        <v>300000</v>
      </c>
    </row>
    <row r="126" spans="2:18" x14ac:dyDescent="0.3">
      <c r="B126" s="421"/>
      <c r="C126" s="414"/>
      <c r="D126" s="414"/>
      <c r="E126" s="399"/>
      <c r="F126" s="399"/>
      <c r="G126" s="338"/>
      <c r="H126" s="135" t="s">
        <v>15</v>
      </c>
      <c r="I126" s="125">
        <v>300000</v>
      </c>
      <c r="J126" s="126" t="s">
        <v>89</v>
      </c>
      <c r="K126" s="126">
        <v>1</v>
      </c>
      <c r="L126" s="126" t="s">
        <v>106</v>
      </c>
      <c r="M126" s="126"/>
      <c r="N126" s="126"/>
      <c r="O126" s="126"/>
      <c r="P126" s="126"/>
      <c r="Q126" s="126" t="s">
        <v>110</v>
      </c>
      <c r="R126" s="127">
        <f t="shared" si="8"/>
        <v>300000</v>
      </c>
    </row>
    <row r="127" spans="2:18" x14ac:dyDescent="0.3">
      <c r="B127" s="420"/>
      <c r="C127" s="414"/>
      <c r="D127" s="404"/>
      <c r="E127" s="398"/>
      <c r="F127" s="398"/>
      <c r="G127" s="337"/>
      <c r="H127" s="135" t="s">
        <v>26</v>
      </c>
      <c r="I127" s="125">
        <v>200000</v>
      </c>
      <c r="J127" s="126" t="s">
        <v>89</v>
      </c>
      <c r="K127" s="126">
        <v>2</v>
      </c>
      <c r="L127" s="126" t="s">
        <v>106</v>
      </c>
      <c r="M127" s="126"/>
      <c r="N127" s="126"/>
      <c r="O127" s="126"/>
      <c r="P127" s="126"/>
      <c r="Q127" s="126" t="s">
        <v>110</v>
      </c>
      <c r="R127" s="127">
        <f t="shared" si="8"/>
        <v>400000</v>
      </c>
    </row>
    <row r="128" spans="2:18" x14ac:dyDescent="0.3">
      <c r="B128" s="421"/>
      <c r="C128" s="414"/>
      <c r="D128" s="414"/>
      <c r="E128" s="399"/>
      <c r="F128" s="399"/>
      <c r="G128" s="338"/>
      <c r="H128" s="135" t="s">
        <v>22</v>
      </c>
      <c r="I128" s="125">
        <v>800000</v>
      </c>
      <c r="J128" s="126" t="s">
        <v>89</v>
      </c>
      <c r="K128" s="126">
        <v>1</v>
      </c>
      <c r="L128" s="126" t="s">
        <v>106</v>
      </c>
      <c r="M128" s="126"/>
      <c r="N128" s="126"/>
      <c r="O128" s="126"/>
      <c r="P128" s="126"/>
      <c r="Q128" s="126" t="s">
        <v>110</v>
      </c>
      <c r="R128" s="127">
        <f t="shared" si="8"/>
        <v>800000</v>
      </c>
    </row>
    <row r="129" spans="2:18" x14ac:dyDescent="0.3">
      <c r="B129" s="421"/>
      <c r="C129" s="414"/>
      <c r="D129" s="414"/>
      <c r="E129" s="399"/>
      <c r="F129" s="399"/>
      <c r="G129" s="338"/>
      <c r="H129" s="135" t="s">
        <v>188</v>
      </c>
      <c r="I129" s="125">
        <v>250000</v>
      </c>
      <c r="J129" s="126" t="s">
        <v>89</v>
      </c>
      <c r="K129" s="126">
        <v>2</v>
      </c>
      <c r="L129" s="126" t="s">
        <v>106</v>
      </c>
      <c r="M129" s="126"/>
      <c r="N129" s="126"/>
      <c r="O129" s="126"/>
      <c r="P129" s="126"/>
      <c r="Q129" s="126" t="s">
        <v>110</v>
      </c>
      <c r="R129" s="127">
        <f t="shared" si="8"/>
        <v>500000</v>
      </c>
    </row>
    <row r="130" spans="2:18" x14ac:dyDescent="0.3">
      <c r="B130" s="421"/>
      <c r="C130" s="414"/>
      <c r="D130" s="414"/>
      <c r="E130" s="399"/>
      <c r="F130" s="399"/>
      <c r="G130" s="338"/>
      <c r="H130" s="135" t="s">
        <v>262</v>
      </c>
      <c r="I130" s="125">
        <v>30000</v>
      </c>
      <c r="J130" s="126" t="s">
        <v>89</v>
      </c>
      <c r="K130" s="126">
        <v>10</v>
      </c>
      <c r="L130" s="126" t="s">
        <v>266</v>
      </c>
      <c r="M130" s="126"/>
      <c r="N130" s="126"/>
      <c r="O130" s="126"/>
      <c r="P130" s="126"/>
      <c r="Q130" s="126" t="s">
        <v>267</v>
      </c>
      <c r="R130" s="127">
        <f t="shared" si="8"/>
        <v>300000</v>
      </c>
    </row>
    <row r="131" spans="2:18" x14ac:dyDescent="0.3">
      <c r="B131" s="421"/>
      <c r="C131" s="414"/>
      <c r="D131" s="414"/>
      <c r="E131" s="399"/>
      <c r="F131" s="399"/>
      <c r="G131" s="338"/>
      <c r="H131" s="135" t="s">
        <v>189</v>
      </c>
      <c r="I131" s="125">
        <v>500000</v>
      </c>
      <c r="J131" s="126" t="s">
        <v>89</v>
      </c>
      <c r="K131" s="126"/>
      <c r="L131" s="126" t="s">
        <v>106</v>
      </c>
      <c r="M131" s="126"/>
      <c r="N131" s="126"/>
      <c r="O131" s="126"/>
      <c r="P131" s="126"/>
      <c r="Q131" s="126" t="s">
        <v>110</v>
      </c>
      <c r="R131" s="127">
        <v>500000</v>
      </c>
    </row>
    <row r="132" spans="2:18" x14ac:dyDescent="0.3">
      <c r="B132" s="421"/>
      <c r="C132" s="414"/>
      <c r="D132" s="414"/>
      <c r="E132" s="399"/>
      <c r="F132" s="399"/>
      <c r="G132" s="338"/>
      <c r="H132" s="169" t="s">
        <v>73</v>
      </c>
      <c r="I132" s="125"/>
      <c r="J132" s="126"/>
      <c r="K132" s="126"/>
      <c r="L132" s="126"/>
      <c r="M132" s="126"/>
      <c r="N132" s="126"/>
      <c r="O132" s="126"/>
      <c r="P132" s="126"/>
      <c r="Q132" s="126"/>
      <c r="R132" s="168">
        <f>SUM(R124:R131)</f>
        <v>3700000</v>
      </c>
    </row>
    <row r="133" spans="2:18" x14ac:dyDescent="0.3">
      <c r="B133" s="421"/>
      <c r="C133" s="414"/>
      <c r="D133" s="414"/>
      <c r="E133" s="399"/>
      <c r="F133" s="399"/>
      <c r="G133" s="338"/>
      <c r="H133" s="170" t="s">
        <v>12</v>
      </c>
      <c r="I133" s="171"/>
      <c r="J133" s="133"/>
      <c r="K133" s="133"/>
      <c r="L133" s="133"/>
      <c r="M133" s="133"/>
      <c r="N133" s="133"/>
      <c r="O133" s="133"/>
      <c r="P133" s="133"/>
      <c r="Q133" s="133"/>
      <c r="R133" s="134"/>
    </row>
    <row r="134" spans="2:18" x14ac:dyDescent="0.3">
      <c r="B134" s="421"/>
      <c r="C134" s="414"/>
      <c r="D134" s="414"/>
      <c r="E134" s="399"/>
      <c r="F134" s="399"/>
      <c r="G134" s="338"/>
      <c r="H134" s="135" t="s">
        <v>10</v>
      </c>
      <c r="I134" s="125">
        <v>300000</v>
      </c>
      <c r="J134" s="126" t="s">
        <v>89</v>
      </c>
      <c r="K134" s="126">
        <v>1</v>
      </c>
      <c r="L134" s="126" t="s">
        <v>106</v>
      </c>
      <c r="M134" s="126"/>
      <c r="N134" s="126"/>
      <c r="O134" s="126"/>
      <c r="P134" s="126"/>
      <c r="Q134" s="126" t="s">
        <v>110</v>
      </c>
      <c r="R134" s="127">
        <f>I134*K134</f>
        <v>300000</v>
      </c>
    </row>
    <row r="135" spans="2:18" x14ac:dyDescent="0.3">
      <c r="B135" s="421"/>
      <c r="C135" s="414"/>
      <c r="D135" s="414"/>
      <c r="E135" s="399"/>
      <c r="F135" s="399"/>
      <c r="G135" s="338"/>
      <c r="H135" s="135" t="s">
        <v>77</v>
      </c>
      <c r="I135" s="125">
        <v>8000</v>
      </c>
      <c r="J135" s="126" t="s">
        <v>89</v>
      </c>
      <c r="K135" s="126">
        <v>30</v>
      </c>
      <c r="L135" s="126" t="s">
        <v>85</v>
      </c>
      <c r="M135" s="126" t="s">
        <v>89</v>
      </c>
      <c r="N135" s="126">
        <v>12</v>
      </c>
      <c r="O135" s="126" t="s">
        <v>82</v>
      </c>
      <c r="P135" s="126"/>
      <c r="Q135" s="126" t="s">
        <v>110</v>
      </c>
      <c r="R135" s="127">
        <f>I135*K135*N135</f>
        <v>2880000</v>
      </c>
    </row>
    <row r="136" spans="2:18" x14ac:dyDescent="0.3">
      <c r="B136" s="421"/>
      <c r="C136" s="414"/>
      <c r="D136" s="414"/>
      <c r="E136" s="399"/>
      <c r="F136" s="399"/>
      <c r="G136" s="338"/>
      <c r="H136" s="135" t="s">
        <v>194</v>
      </c>
      <c r="I136" s="125"/>
      <c r="J136" s="126"/>
      <c r="K136" s="126"/>
      <c r="L136" s="126"/>
      <c r="M136" s="126"/>
      <c r="N136" s="126"/>
      <c r="O136" s="126"/>
      <c r="P136" s="126"/>
      <c r="Q136" s="126"/>
      <c r="R136" s="127"/>
    </row>
    <row r="137" spans="2:18" x14ac:dyDescent="0.3">
      <c r="B137" s="421"/>
      <c r="C137" s="414"/>
      <c r="D137" s="414"/>
      <c r="E137" s="399"/>
      <c r="F137" s="399"/>
      <c r="G137" s="338"/>
      <c r="H137" s="135"/>
      <c r="I137" s="125"/>
      <c r="J137" s="126"/>
      <c r="K137" s="126"/>
      <c r="L137" s="126"/>
      <c r="M137" s="126"/>
      <c r="N137" s="126"/>
      <c r="O137" s="126"/>
      <c r="P137" s="126"/>
      <c r="Q137" s="126"/>
      <c r="R137" s="127">
        <v>0</v>
      </c>
    </row>
    <row r="138" spans="2:18" x14ac:dyDescent="0.3">
      <c r="B138" s="421"/>
      <c r="C138" s="414"/>
      <c r="D138" s="414"/>
      <c r="E138" s="399"/>
      <c r="F138" s="399"/>
      <c r="G138" s="338"/>
      <c r="H138" s="128" t="s">
        <v>73</v>
      </c>
      <c r="I138" s="136"/>
      <c r="J138" s="129"/>
      <c r="K138" s="129"/>
      <c r="L138" s="129"/>
      <c r="M138" s="129"/>
      <c r="N138" s="129"/>
      <c r="O138" s="129"/>
      <c r="P138" s="129"/>
      <c r="Q138" s="129"/>
      <c r="R138" s="164">
        <f>SUM(R134:R137)</f>
        <v>3180000</v>
      </c>
    </row>
    <row r="139" spans="2:18" x14ac:dyDescent="0.3">
      <c r="B139" s="421"/>
      <c r="C139" s="414"/>
      <c r="D139" s="414"/>
      <c r="E139" s="399"/>
      <c r="F139" s="399"/>
      <c r="G139" s="338"/>
      <c r="H139" s="165" t="s">
        <v>123</v>
      </c>
      <c r="I139" s="166"/>
      <c r="J139" s="126"/>
      <c r="K139" s="126"/>
      <c r="L139" s="126"/>
      <c r="M139" s="126"/>
      <c r="N139" s="126"/>
      <c r="O139" s="126"/>
      <c r="P139" s="126"/>
      <c r="Q139" s="126"/>
      <c r="R139" s="127"/>
    </row>
    <row r="140" spans="2:18" x14ac:dyDescent="0.3">
      <c r="B140" s="421"/>
      <c r="C140" s="414"/>
      <c r="D140" s="414"/>
      <c r="E140" s="399"/>
      <c r="F140" s="399"/>
      <c r="G140" s="338"/>
      <c r="H140" s="135" t="s">
        <v>44</v>
      </c>
      <c r="I140" s="125">
        <v>0</v>
      </c>
      <c r="J140" s="126" t="s">
        <v>89</v>
      </c>
      <c r="K140" s="126">
        <v>0</v>
      </c>
      <c r="L140" s="126" t="s">
        <v>106</v>
      </c>
      <c r="M140" s="126"/>
      <c r="N140" s="126"/>
      <c r="O140" s="126"/>
      <c r="P140" s="126"/>
      <c r="Q140" s="126" t="s">
        <v>110</v>
      </c>
      <c r="R140" s="127">
        <f>I140*K140</f>
        <v>0</v>
      </c>
    </row>
    <row r="141" spans="2:18" x14ac:dyDescent="0.3">
      <c r="B141" s="421"/>
      <c r="C141" s="414"/>
      <c r="D141" s="414"/>
      <c r="E141" s="399"/>
      <c r="F141" s="399"/>
      <c r="G141" s="338"/>
      <c r="H141" s="135" t="s">
        <v>23</v>
      </c>
      <c r="I141" s="125">
        <v>50000</v>
      </c>
      <c r="J141" s="126" t="s">
        <v>89</v>
      </c>
      <c r="K141" s="126">
        <v>1</v>
      </c>
      <c r="L141" s="126" t="s">
        <v>85</v>
      </c>
      <c r="M141" s="126" t="s">
        <v>89</v>
      </c>
      <c r="N141" s="126">
        <v>6</v>
      </c>
      <c r="O141" s="126" t="s">
        <v>82</v>
      </c>
      <c r="P141" s="126"/>
      <c r="Q141" s="126" t="s">
        <v>110</v>
      </c>
      <c r="R141" s="127">
        <f>I141*K141*N141</f>
        <v>300000</v>
      </c>
    </row>
    <row r="142" spans="2:18" x14ac:dyDescent="0.3">
      <c r="B142" s="421"/>
      <c r="C142" s="414"/>
      <c r="D142" s="414"/>
      <c r="E142" s="399"/>
      <c r="F142" s="399"/>
      <c r="G142" s="338"/>
      <c r="H142" s="135"/>
      <c r="I142" s="125"/>
      <c r="J142" s="126"/>
      <c r="K142" s="126"/>
      <c r="L142" s="126"/>
      <c r="M142" s="126"/>
      <c r="N142" s="126"/>
      <c r="O142" s="126"/>
      <c r="P142" s="126"/>
      <c r="Q142" s="126"/>
      <c r="R142" s="127"/>
    </row>
    <row r="143" spans="2:18" x14ac:dyDescent="0.3">
      <c r="B143" s="421"/>
      <c r="C143" s="414"/>
      <c r="D143" s="414"/>
      <c r="E143" s="399"/>
      <c r="F143" s="399"/>
      <c r="G143" s="338"/>
      <c r="H143" s="128" t="s">
        <v>73</v>
      </c>
      <c r="I143" s="136"/>
      <c r="J143" s="129"/>
      <c r="K143" s="129"/>
      <c r="L143" s="129"/>
      <c r="M143" s="129"/>
      <c r="N143" s="129"/>
      <c r="O143" s="129"/>
      <c r="P143" s="129"/>
      <c r="Q143" s="129"/>
      <c r="R143" s="164">
        <f>R140+R141+R142</f>
        <v>300000</v>
      </c>
    </row>
    <row r="144" spans="2:18" x14ac:dyDescent="0.3">
      <c r="B144" s="421"/>
      <c r="C144" s="414"/>
      <c r="D144" s="414"/>
      <c r="E144" s="399"/>
      <c r="F144" s="399"/>
      <c r="G144" s="338"/>
      <c r="H144" s="162" t="s">
        <v>205</v>
      </c>
      <c r="I144" s="137"/>
      <c r="J144" s="138"/>
      <c r="K144" s="138"/>
      <c r="L144" s="138"/>
      <c r="M144" s="138"/>
      <c r="N144" s="138"/>
      <c r="O144" s="138"/>
      <c r="P144" s="138"/>
      <c r="Q144" s="138" t="s">
        <v>110</v>
      </c>
      <c r="R144" s="167">
        <v>300000</v>
      </c>
    </row>
    <row r="145" spans="2:18" x14ac:dyDescent="0.3">
      <c r="B145" s="421"/>
      <c r="C145" s="414"/>
      <c r="D145" s="414"/>
      <c r="E145" s="399"/>
      <c r="F145" s="399"/>
      <c r="G145" s="338"/>
      <c r="H145" s="162" t="s">
        <v>50</v>
      </c>
      <c r="I145" s="137">
        <v>50000</v>
      </c>
      <c r="J145" s="138" t="s">
        <v>89</v>
      </c>
      <c r="K145" s="138">
        <v>2</v>
      </c>
      <c r="L145" s="138" t="s">
        <v>106</v>
      </c>
      <c r="M145" s="142"/>
      <c r="N145" s="142"/>
      <c r="O145" s="138"/>
      <c r="P145" s="138"/>
      <c r="Q145" s="138" t="s">
        <v>110</v>
      </c>
      <c r="R145" s="167">
        <f>SUM(I145*K145)</f>
        <v>100000</v>
      </c>
    </row>
    <row r="146" spans="2:18" x14ac:dyDescent="0.3">
      <c r="B146" s="421"/>
      <c r="C146" s="414"/>
      <c r="D146" s="414"/>
      <c r="E146" s="399"/>
      <c r="F146" s="399"/>
      <c r="G146" s="338"/>
      <c r="H146" s="172" t="s">
        <v>126</v>
      </c>
      <c r="I146" s="136"/>
      <c r="J146" s="129"/>
      <c r="K146" s="129"/>
      <c r="L146" s="129"/>
      <c r="M146" s="129"/>
      <c r="N146" s="129"/>
      <c r="O146" s="129"/>
      <c r="P146" s="129"/>
      <c r="Q146" s="129"/>
      <c r="R146" s="164"/>
    </row>
    <row r="147" spans="2:18" x14ac:dyDescent="0.3">
      <c r="B147" s="421"/>
      <c r="C147" s="414"/>
      <c r="D147" s="414"/>
      <c r="E147" s="399"/>
      <c r="F147" s="399"/>
      <c r="G147" s="338"/>
      <c r="H147" s="135" t="s">
        <v>18</v>
      </c>
      <c r="I147" s="125">
        <v>200000</v>
      </c>
      <c r="J147" s="126" t="s">
        <v>89</v>
      </c>
      <c r="K147" s="126">
        <v>2</v>
      </c>
      <c r="L147" s="126" t="s">
        <v>106</v>
      </c>
      <c r="M147" s="126"/>
      <c r="N147" s="126"/>
      <c r="O147" s="126"/>
      <c r="P147" s="126"/>
      <c r="Q147" s="126" t="s">
        <v>110</v>
      </c>
      <c r="R147" s="127">
        <f>I147*K147</f>
        <v>400000</v>
      </c>
    </row>
    <row r="148" spans="2:18" x14ac:dyDescent="0.3">
      <c r="B148" s="421"/>
      <c r="C148" s="414"/>
      <c r="D148" s="414"/>
      <c r="E148" s="399"/>
      <c r="F148" s="399"/>
      <c r="G148" s="338"/>
      <c r="H148" s="169" t="s">
        <v>73</v>
      </c>
      <c r="I148" s="125"/>
      <c r="J148" s="126"/>
      <c r="K148" s="126"/>
      <c r="L148" s="126"/>
      <c r="M148" s="126"/>
      <c r="N148" s="126"/>
      <c r="O148" s="126"/>
      <c r="P148" s="126"/>
      <c r="Q148" s="126"/>
      <c r="R148" s="168">
        <f>SUM(R147)</f>
        <v>400000</v>
      </c>
    </row>
    <row r="149" spans="2:18" x14ac:dyDescent="0.3">
      <c r="B149" s="421"/>
      <c r="C149" s="414"/>
      <c r="D149" s="414"/>
      <c r="E149" s="399"/>
      <c r="F149" s="399"/>
      <c r="G149" s="338"/>
      <c r="H149" s="162" t="s">
        <v>128</v>
      </c>
      <c r="I149" s="137"/>
      <c r="J149" s="138"/>
      <c r="K149" s="138"/>
      <c r="L149" s="138"/>
      <c r="M149" s="138"/>
      <c r="N149" s="138"/>
      <c r="O149" s="138"/>
      <c r="P149" s="138"/>
      <c r="Q149" s="138"/>
      <c r="R149" s="167">
        <f>526000-288000</f>
        <v>238000</v>
      </c>
    </row>
    <row r="150" spans="2:18" x14ac:dyDescent="0.3">
      <c r="B150" s="421"/>
      <c r="C150" s="405"/>
      <c r="D150" s="405"/>
      <c r="E150" s="400"/>
      <c r="F150" s="400"/>
      <c r="G150" s="339"/>
      <c r="H150" s="172" t="s">
        <v>74</v>
      </c>
      <c r="I150" s="136"/>
      <c r="J150" s="129"/>
      <c r="K150" s="129"/>
      <c r="L150" s="129"/>
      <c r="M150" s="129"/>
      <c r="N150" s="129"/>
      <c r="O150" s="129"/>
      <c r="P150" s="129"/>
      <c r="Q150" s="129"/>
      <c r="R150" s="167">
        <f>SUM(R104,R110,R111,R122,R132,R138,R143,R144,R145,R146,R148,R149)</f>
        <v>29923000</v>
      </c>
    </row>
    <row r="151" spans="2:18" x14ac:dyDescent="0.3">
      <c r="B151" s="435" t="s">
        <v>102</v>
      </c>
      <c r="C151" s="438" t="s">
        <v>102</v>
      </c>
      <c r="D151" s="438" t="s">
        <v>102</v>
      </c>
      <c r="E151" s="433">
        <v>50</v>
      </c>
      <c r="F151" s="433">
        <f>R153/1000</f>
        <v>51.613</v>
      </c>
      <c r="G151" s="433">
        <f>F151-E151</f>
        <v>1.6129999999999995</v>
      </c>
      <c r="H151" s="218" t="s">
        <v>102</v>
      </c>
      <c r="I151" s="219">
        <v>51613</v>
      </c>
      <c r="J151" s="220" t="s">
        <v>89</v>
      </c>
      <c r="K151" s="220">
        <v>1</v>
      </c>
      <c r="L151" s="220" t="s">
        <v>106</v>
      </c>
      <c r="M151" s="220"/>
      <c r="N151" s="220"/>
      <c r="O151" s="220"/>
      <c r="P151" s="220"/>
      <c r="Q151" s="220"/>
      <c r="R151" s="221">
        <f>I151*K151</f>
        <v>51613</v>
      </c>
    </row>
    <row r="152" spans="2:18" x14ac:dyDescent="0.3">
      <c r="B152" s="436"/>
      <c r="C152" s="438"/>
      <c r="D152" s="438"/>
      <c r="E152" s="433"/>
      <c r="F152" s="433"/>
      <c r="G152" s="433"/>
      <c r="H152" s="218"/>
      <c r="I152" s="219"/>
      <c r="J152" s="220"/>
      <c r="K152" s="220"/>
      <c r="L152" s="220"/>
      <c r="M152" s="220"/>
      <c r="N152" s="220"/>
      <c r="O152" s="220"/>
      <c r="P152" s="220"/>
      <c r="Q152" s="220"/>
      <c r="R152" s="221">
        <f>I152</f>
        <v>0</v>
      </c>
    </row>
    <row r="153" spans="2:18" x14ac:dyDescent="0.3">
      <c r="B153" s="437"/>
      <c r="C153" s="431"/>
      <c r="D153" s="431"/>
      <c r="E153" s="434"/>
      <c r="F153" s="434"/>
      <c r="G153" s="434"/>
      <c r="H153" s="222" t="s">
        <v>73</v>
      </c>
      <c r="I153" s="210"/>
      <c r="J153" s="211"/>
      <c r="K153" s="211"/>
      <c r="L153" s="211"/>
      <c r="M153" s="211"/>
      <c r="N153" s="211"/>
      <c r="O153" s="211"/>
      <c r="P153" s="211"/>
      <c r="Q153" s="211"/>
      <c r="R153" s="223">
        <f>SUM(R151:R152)</f>
        <v>51613</v>
      </c>
    </row>
    <row r="154" spans="2:18" ht="21" x14ac:dyDescent="0.3">
      <c r="B154" s="224" t="s">
        <v>171</v>
      </c>
      <c r="C154" s="225" t="s">
        <v>181</v>
      </c>
      <c r="D154" s="225" t="s">
        <v>88</v>
      </c>
      <c r="E154" s="226">
        <v>300</v>
      </c>
      <c r="F154" s="226">
        <f>ROUNDUP(R154,-3)/1000</f>
        <v>300</v>
      </c>
      <c r="G154" s="226">
        <f>F154-E154</f>
        <v>0</v>
      </c>
      <c r="H154" s="227" t="s">
        <v>88</v>
      </c>
      <c r="I154" s="215"/>
      <c r="J154" s="216"/>
      <c r="K154" s="216"/>
      <c r="L154" s="216"/>
      <c r="M154" s="216"/>
      <c r="N154" s="216"/>
      <c r="O154" s="216"/>
      <c r="P154" s="216"/>
      <c r="Q154" s="216"/>
      <c r="R154" s="217">
        <v>300000</v>
      </c>
    </row>
    <row r="155" spans="2:18" ht="21" x14ac:dyDescent="0.3">
      <c r="B155" s="224" t="s">
        <v>177</v>
      </c>
      <c r="C155" s="228" t="s">
        <v>31</v>
      </c>
      <c r="D155" s="229" t="s">
        <v>139</v>
      </c>
      <c r="E155" s="226">
        <v>500</v>
      </c>
      <c r="F155" s="226">
        <f>ROUNDUP(R155,-3)/1000</f>
        <v>500</v>
      </c>
      <c r="G155" s="226">
        <f>F155-E155</f>
        <v>0</v>
      </c>
      <c r="H155" s="230" t="s">
        <v>139</v>
      </c>
      <c r="I155" s="231"/>
      <c r="J155" s="232"/>
      <c r="K155" s="232"/>
      <c r="L155" s="232"/>
      <c r="M155" s="232"/>
      <c r="N155" s="232"/>
      <c r="O155" s="232"/>
      <c r="P155" s="232"/>
      <c r="Q155" s="232"/>
      <c r="R155" s="233">
        <v>500000</v>
      </c>
    </row>
    <row r="156" spans="2:18" ht="21" x14ac:dyDescent="0.3">
      <c r="B156" s="234" t="s">
        <v>177</v>
      </c>
      <c r="C156" s="235" t="s">
        <v>31</v>
      </c>
      <c r="D156" s="236" t="s">
        <v>66</v>
      </c>
      <c r="E156" s="237">
        <v>500</v>
      </c>
      <c r="F156" s="237">
        <f>ROUNDUP(R156,-3)/1000</f>
        <v>500</v>
      </c>
      <c r="G156" s="237">
        <f>F156-E156</f>
        <v>0</v>
      </c>
      <c r="H156" s="238" t="s">
        <v>66</v>
      </c>
      <c r="I156" s="239"/>
      <c r="J156" s="240"/>
      <c r="K156" s="240"/>
      <c r="L156" s="240"/>
      <c r="M156" s="240"/>
      <c r="N156" s="240"/>
      <c r="O156" s="240"/>
      <c r="P156" s="240"/>
      <c r="Q156" s="240"/>
      <c r="R156" s="241">
        <v>500000</v>
      </c>
    </row>
  </sheetData>
  <mergeCells count="81">
    <mergeCell ref="D66:D69"/>
    <mergeCell ref="E66:E69"/>
    <mergeCell ref="G66:G69"/>
    <mergeCell ref="S69:V69"/>
    <mergeCell ref="B84:B150"/>
    <mergeCell ref="G100:G150"/>
    <mergeCell ref="E100:E150"/>
    <mergeCell ref="D100:D150"/>
    <mergeCell ref="D86:D91"/>
    <mergeCell ref="C99:C150"/>
    <mergeCell ref="F86:F91"/>
    <mergeCell ref="B76:B83"/>
    <mergeCell ref="E80:E83"/>
    <mergeCell ref="G80:G83"/>
    <mergeCell ref="C77:C83"/>
    <mergeCell ref="D80:D83"/>
    <mergeCell ref="G151:G153"/>
    <mergeCell ref="B151:B153"/>
    <mergeCell ref="C151:C153"/>
    <mergeCell ref="D151:D153"/>
    <mergeCell ref="E151:E153"/>
    <mergeCell ref="F151:F153"/>
    <mergeCell ref="D70:D75"/>
    <mergeCell ref="G70:G75"/>
    <mergeCell ref="E92:E94"/>
    <mergeCell ref="G92:G94"/>
    <mergeCell ref="C76:D76"/>
    <mergeCell ref="C84:D84"/>
    <mergeCell ref="E70:E75"/>
    <mergeCell ref="E86:E91"/>
    <mergeCell ref="G86:G91"/>
    <mergeCell ref="C85:C98"/>
    <mergeCell ref="D92:D94"/>
    <mergeCell ref="D95:D98"/>
    <mergeCell ref="E95:E98"/>
    <mergeCell ref="G95:G98"/>
    <mergeCell ref="F92:F94"/>
    <mergeCell ref="F95:F98"/>
    <mergeCell ref="F50:F65"/>
    <mergeCell ref="S75:V75"/>
    <mergeCell ref="S50:V50"/>
    <mergeCell ref="S55:V55"/>
    <mergeCell ref="S63:V63"/>
    <mergeCell ref="S59:V59"/>
    <mergeCell ref="G28:G32"/>
    <mergeCell ref="E50:E65"/>
    <mergeCell ref="G50:G65"/>
    <mergeCell ref="G2:G3"/>
    <mergeCell ref="C6:C40"/>
    <mergeCell ref="C41:C43"/>
    <mergeCell ref="E28:E32"/>
    <mergeCell ref="D28:D32"/>
    <mergeCell ref="F35:F40"/>
    <mergeCell ref="D50:D65"/>
    <mergeCell ref="D46:D49"/>
    <mergeCell ref="E46:E49"/>
    <mergeCell ref="G46:G49"/>
    <mergeCell ref="F7:F27"/>
    <mergeCell ref="F28:F32"/>
    <mergeCell ref="F46:F49"/>
    <mergeCell ref="D78:D79"/>
    <mergeCell ref="E78:E79"/>
    <mergeCell ref="F78:F79"/>
    <mergeCell ref="H2:R3"/>
    <mergeCell ref="B1:G1"/>
    <mergeCell ref="E35:E40"/>
    <mergeCell ref="D35:D40"/>
    <mergeCell ref="G35:G40"/>
    <mergeCell ref="B2:D2"/>
    <mergeCell ref="B4:D4"/>
    <mergeCell ref="C5:D5"/>
    <mergeCell ref="B5:B75"/>
    <mergeCell ref="C44:C75"/>
    <mergeCell ref="D7:D27"/>
    <mergeCell ref="E7:E27"/>
    <mergeCell ref="G7:G27"/>
    <mergeCell ref="G78:G79"/>
    <mergeCell ref="F100:F150"/>
    <mergeCell ref="F66:F69"/>
    <mergeCell ref="F70:F75"/>
    <mergeCell ref="F80:F83"/>
  </mergeCells>
  <phoneticPr fontId="20" type="noConversion"/>
  <pageMargins left="0.51138889789581299" right="0.28000000000000003" top="0.41" bottom="0.42" header="0.31486111879348755" footer="0.31486111879348755"/>
  <pageSetup paperSize="9" scale="82" fitToHeight="0" orientation="landscape" r:id="rId1"/>
  <rowBreaks count="4" manualBreakCount="4">
    <brk id="37" max="17" man="1"/>
    <brk id="75" max="17" man="1"/>
    <brk id="104" max="17" man="1"/>
    <brk id="13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1381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표지</vt:lpstr>
      <vt:lpstr>2026년 총괄표</vt:lpstr>
      <vt:lpstr>2026년세입</vt:lpstr>
      <vt:lpstr>2026년세출</vt:lpstr>
      <vt:lpstr>'2026년세입'!Print_Area</vt:lpstr>
      <vt:lpstr>'2026년세출'!Print_Area</vt:lpstr>
      <vt:lpstr>'2026년세출'!Print_Titles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동원 이</cp:lastModifiedBy>
  <cp:revision>151</cp:revision>
  <cp:lastPrinted>2026-03-12T05:25:00Z</cp:lastPrinted>
  <dcterms:created xsi:type="dcterms:W3CDTF">2006-09-16T00:00:00Z</dcterms:created>
  <dcterms:modified xsi:type="dcterms:W3CDTF">2026-03-12T05:37:18Z</dcterms:modified>
  <cp:version>1200.0100.01</cp:version>
</cp:coreProperties>
</file>